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Dados" sheetId="3" state="visible" r:id="rId3"/>
    <sheet xmlns:r="http://schemas.openxmlformats.org/officeDocument/2006/relationships" name="Estabilidade" sheetId="4" state="visible" r:id="rId4"/>
    <sheet xmlns:r="http://schemas.openxmlformats.org/officeDocument/2006/relationships" name="Normalidade" sheetId="5" state="visible" r:id="rId5"/>
    <sheet xmlns:r="http://schemas.openxmlformats.org/officeDocument/2006/relationships" name="Índices" sheetId="6" state="visible" r:id="rId6"/>
    <sheet xmlns:r="http://schemas.openxmlformats.org/officeDocument/2006/relationships" name="Laudo" sheetId="7" state="visible" r:id="rId7"/>
  </sheets>
  <definedNames>
    <definedName name="LIE">'Parâmetros'!$C$5</definedName>
    <definedName name="LSE">'Parâmetros'!$C$6</definedName>
    <definedName name="ALVO">'Parâmetros'!$C$7</definedName>
    <definedName name="UNID">'Parâmetros'!$C$8</definedName>
    <definedName name="N_SUB">'Parâmetros'!$C$9</definedName>
    <definedName name="SEQ_REGRA">'Parâmetros'!$C$10</definedName>
    <definedName name="TEND_REGRA">'Parâmetros'!$C$11</definedName>
    <definedName name="TRAVA_SEQ">'Parâmetros'!$C$12</definedName>
    <definedName name="LIMIAR_RAZAO">'Parâmetros'!$C$13</definedName>
    <definedName name="CONF">'Parâmetros'!$C$14</definedName>
    <definedName name="CARACT">'Parâmetros'!$C$15</definedName>
    <definedName name="INSTR">'Parâmetros'!$C$16</definedName>
    <definedName name="MSA">'Parâmetros'!$C$17</definedName>
    <definedName name="PERIODO">'Parâmetros'!$C$18</definedName>
    <definedName name="DATA_COLETA">'Parâmetros'!$C$19</definedName>
    <definedName name="K_D2">'Parâmetros'!$C$23</definedName>
    <definedName name="K_A2">'Parâmetros'!$C$24</definedName>
    <definedName name="K_D3">'Parâmetros'!$C$25</definedName>
    <definedName name="K_D4">'Parâmetros'!$C$26</definedName>
    <definedName name="VALORES">Dados!$H$5:$H$254</definedName>
    <definedName name="XBB">Estabilidade!$C$6</definedName>
    <definedName name="RBAR">Estabilidade!$C$7</definedName>
    <definedName name="LSC_X">Estabilidade!$C$8</definedName>
    <definedName name="LIC_X">Estabilidade!$C$9</definedName>
    <definedName name="LSC_R">Estabilidade!$C$10</definedName>
    <definedName name="LIC_R">Estabilidade!$C$11</definedName>
    <definedName name="LIBERADO">Estabilidade!$F$11</definedName>
    <definedName name="SEQ_OK">Estabilidade!$F$13</definedName>
    <definedName name="NN">'Índices'!$C$5</definedName>
    <definedName name="MEDIA">'Índices'!$C$7</definedName>
    <definedName name="SIGD">'Índices'!$C$10</definedName>
    <definedName name="SIGG">'Índices'!$C$11</definedName>
    <definedName name="PVAL">Normalidade!$C$9</definedName>
    <definedName name="AD_A2AJ">Normalidade!$C$8</definedName>
    <definedName name="_xlnm.Print_Area" localSheetId="6">'Laudo'!$A$1:$H$25</definedName>
  </definedNames>
  <calcPr calcId="124519" fullCalcOnLoad="1"/>
</workbook>
</file>

<file path=xl/styles.xml><?xml version="1.0" encoding="utf-8"?>
<styleSheet xmlns="http://schemas.openxmlformats.org/spreadsheetml/2006/main">
  <numFmts count="10">
    <numFmt numFmtId="164" formatCode="0.000"/>
    <numFmt numFmtId="165" formatCode="yyyy-mm-dd"/>
    <numFmt numFmtId="166" formatCode="dd/mm/yyyy"/>
    <numFmt numFmtId="167" formatCode="hh:mm"/>
    <numFmt numFmtId="168" formatCode="0.0000"/>
    <numFmt numFmtId="169" formatCode="0.0"/>
    <numFmt numFmtId="170" formatCode="#,##0.0"/>
    <numFmt numFmtId="171" formatCode="0.000%"/>
    <numFmt numFmtId="172" formatCode="#,##0.000"/>
    <numFmt numFmtId="173" formatCode="0.0000000%"/>
  </numFmts>
  <fonts count="11">
    <font>
      <name val="Calibri"/>
      <family val="2"/>
      <color theme="1"/>
      <sz val="11"/>
      <scheme val="minor"/>
    </font>
    <font>
      <b val="1"/>
      <color rgb="001F2A44"/>
      <sz val="16"/>
    </font>
    <font>
      <b val="1"/>
      <color rgb="00D13B27"/>
      <sz val="10"/>
    </font>
    <font>
      <b val="1"/>
      <color rgb="00FFFFFF"/>
    </font>
    <font>
      <color rgb="00000000"/>
      <sz val="11"/>
    </font>
    <font>
      <color rgb="006B7280"/>
      <sz val="11"/>
    </font>
    <font>
      <b val="1"/>
      <color rgb="00000000"/>
      <sz val="11"/>
    </font>
    <font>
      <b val="1"/>
      <color rgb="00D13B27"/>
    </font>
    <font>
      <b val="1"/>
    </font>
    <font>
      <color rgb="009AA0AA"/>
    </font>
    <font>
      <b val="1"/>
      <color rgb="001F2A44"/>
      <sz val="12"/>
    </font>
  </fonts>
  <fills count="7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EF1F6"/>
      </patternFill>
    </fill>
    <fill>
      <patternFill patternType="solid">
        <fgColor rgb="00E8F3EA"/>
      </patternFill>
    </fill>
    <fill>
      <patternFill patternType="solid">
        <fgColor rgb="001F2A44"/>
      </patternFill>
    </fill>
    <fill>
      <patternFill patternType="solid">
        <fgColor rgb="00FDECEA"/>
      </patternFill>
    </fill>
  </fills>
  <borders count="11">
    <border>
      <left/>
      <right/>
      <top/>
      <bottom/>
      <diagonal/>
    </border>
    <border>
      <left style="thin">
        <color rgb="00C9CED8"/>
      </left>
      <right style="thin">
        <color rgb="00C9CED8"/>
      </right>
      <top style="thin">
        <color rgb="00C9CED8"/>
      </top>
      <bottom style="thin">
        <color rgb="00C9CED8"/>
      </bottom>
    </border>
    <border>
      <left/>
      <right/>
      <top style="thin">
        <color rgb="00C9CED8"/>
      </top>
      <bottom/>
      <diagonal/>
    </border>
    <border>
      <left/>
      <right style="thin">
        <color rgb="00C9CED8"/>
      </right>
      <top style="thin">
        <color rgb="00C9CED8"/>
      </top>
      <bottom/>
      <diagonal/>
    </border>
    <border>
      <left/>
      <right/>
      <top style="thin">
        <color rgb="00C9CED8"/>
      </top>
      <bottom style="thin">
        <color rgb="00C9CED8"/>
      </bottom>
      <diagonal/>
    </border>
    <border>
      <left/>
      <right style="thin">
        <color rgb="00C9CED8"/>
      </right>
      <top style="thin">
        <color rgb="00C9CED8"/>
      </top>
      <bottom style="thin">
        <color rgb="00C9CED8"/>
      </bottom>
      <diagonal/>
    </border>
    <border>
      <left style="thin">
        <color rgb="00C9CED8"/>
      </left>
      <right/>
      <top/>
      <bottom/>
      <diagonal/>
    </border>
    <border>
      <left/>
      <right style="thin">
        <color rgb="00C9CED8"/>
      </right>
      <top/>
      <bottom/>
      <diagonal/>
    </border>
    <border>
      <left style="thin">
        <color rgb="00C9CED8"/>
      </left>
      <right/>
      <top/>
      <bottom style="thin">
        <color rgb="00C9CED8"/>
      </bottom>
      <diagonal/>
    </border>
    <border>
      <left/>
      <right/>
      <top/>
      <bottom style="thin">
        <color rgb="00C9CED8"/>
      </bottom>
      <diagonal/>
    </border>
    <border>
      <left/>
      <right style="thin">
        <color rgb="00C9CED8"/>
      </right>
      <top/>
      <bottom style="thin">
        <color rgb="00C9CED8"/>
      </bottom>
      <diagonal/>
    </border>
  </borders>
  <cellStyleXfs count="1">
    <xf numFmtId="0" fontId="0" fillId="0" borderId="0"/>
  </cellStyleXfs>
  <cellXfs count="6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0" fillId="2" borderId="1" pivotButton="0" quotePrefix="0" xfId="0"/>
    <xf numFmtId="0" fontId="0" fillId="3" borderId="1" pivotButton="0" quotePrefix="0" xfId="0"/>
    <xf numFmtId="0" fontId="0" fillId="4" borderId="1" pivotButton="0" quotePrefix="0" xfId="0"/>
    <xf numFmtId="0" fontId="6" fillId="0" borderId="0" pivotButton="0" quotePrefix="0" xfId="0"/>
    <xf numFmtId="0" fontId="3" fillId="5" borderId="1" applyAlignment="1" pivotButton="0" quotePrefix="0" xfId="0">
      <alignment horizontal="center" vertical="center" wrapText="1"/>
    </xf>
    <xf numFmtId="0" fontId="4" fillId="0" borderId="0" pivotButton="0" quotePrefix="0" xfId="0"/>
    <xf numFmtId="164" fontId="0" fillId="2" borderId="1" applyProtection="1" pivotButton="0" quotePrefix="0" xfId="0">
      <protection locked="0" hidden="0"/>
    </xf>
    <xf numFmtId="0" fontId="5" fillId="0" borderId="0" pivotButton="0" quotePrefix="0" xfId="0"/>
    <xf numFmtId="1" fontId="0" fillId="3" borderId="1" pivotButton="0" quotePrefix="0" xfId="0"/>
    <xf numFmtId="164" fontId="0" fillId="3" borderId="1" pivotButton="0" quotePrefix="0" xfId="0"/>
    <xf numFmtId="0" fontId="0" fillId="2" borderId="1" applyProtection="1" pivotButton="0" quotePrefix="0" xfId="0">
      <protection locked="0" hidden="0"/>
    </xf>
    <xf numFmtId="1" fontId="0" fillId="2" borderId="1" applyProtection="1" pivotButton="0" quotePrefix="0" xfId="0">
      <protection locked="0" hidden="0"/>
    </xf>
    <xf numFmtId="2" fontId="0" fillId="2" borderId="1" applyProtection="1" pivotButton="0" quotePrefix="0" xfId="0">
      <protection locked="0" hidden="0"/>
    </xf>
    <xf numFmtId="9" fontId="0" fillId="2" borderId="1" applyProtection="1" pivotButton="0" quotePrefix="0" xfId="0">
      <protection locked="0" hidden="0"/>
    </xf>
    <xf numFmtId="166" fontId="0" fillId="2" borderId="1" applyProtection="1" pivotButton="0" quotePrefix="0" xfId="0">
      <protection locked="0" hidden="0"/>
    </xf>
    <xf numFmtId="0" fontId="7" fillId="6" borderId="0" applyAlignment="1" pivotButton="0" quotePrefix="0" xfId="0">
      <alignment wrapText="1"/>
    </xf>
    <xf numFmtId="0" fontId="0" fillId="0" borderId="1" pivotButton="0" quotePrefix="0" xfId="0"/>
    <xf numFmtId="166" fontId="0" fillId="2" borderId="1" pivotButton="0" quotePrefix="0" xfId="0"/>
    <xf numFmtId="167" fontId="0" fillId="2" borderId="1" pivotButton="0" quotePrefix="0" xfId="0"/>
    <xf numFmtId="2" fontId="0" fillId="2" borderId="1" pivotButton="0" quotePrefix="0" xfId="0"/>
    <xf numFmtId="0" fontId="7" fillId="0" borderId="0" pivotButton="0" quotePrefix="0" xfId="0"/>
    <xf numFmtId="0" fontId="8" fillId="3" borderId="1" pivotButton="0" quotePrefix="0" xfId="0"/>
    <xf numFmtId="168" fontId="0" fillId="3" borderId="1" pivotButton="0" quotePrefix="0" xfId="0"/>
    <xf numFmtId="0" fontId="8" fillId="4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64" fontId="9" fillId="3" borderId="1" pivotButton="0" quotePrefix="0" xfId="0"/>
    <xf numFmtId="164" fontId="8" fillId="4" borderId="1" pivotButton="0" quotePrefix="0" xfId="0"/>
    <xf numFmtId="2" fontId="8" fillId="4" borderId="1" pivotButton="0" quotePrefix="0" xfId="0"/>
    <xf numFmtId="0" fontId="0" fillId="3" borderId="1" applyAlignment="1" pivotButton="0" quotePrefix="0" xfId="0">
      <alignment vertical="top" wrapText="1"/>
    </xf>
    <xf numFmtId="0" fontId="0" fillId="0" borderId="2" pivotButton="0" quotePrefix="0" xfId="0"/>
    <xf numFmtId="0" fontId="0" fillId="0" borderId="3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2" fontId="0" fillId="3" borderId="1" pivotButton="0" quotePrefix="0" xfId="0"/>
    <xf numFmtId="2" fontId="9" fillId="3" borderId="1" pivotButton="0" quotePrefix="0" xfId="0"/>
    <xf numFmtId="169" fontId="0" fillId="3" borderId="1" pivotButton="0" quotePrefix="0" xfId="0"/>
    <xf numFmtId="172" fontId="0" fillId="3" borderId="1" pivotButton="0" quotePrefix="0" xfId="0"/>
    <xf numFmtId="173" fontId="0" fillId="3" borderId="1" pivotButton="0" quotePrefix="0" xfId="0"/>
    <xf numFmtId="168" fontId="8" fillId="4" borderId="1" pivotButton="0" quotePrefix="0" xfId="0"/>
    <xf numFmtId="0" fontId="0" fillId="3" borderId="1" applyAlignment="1" pivotButton="0" quotePrefix="0" xfId="0">
      <alignment wrapText="1"/>
    </xf>
    <xf numFmtId="4" fontId="0" fillId="3" borderId="1" pivotButton="0" quotePrefix="0" xfId="0"/>
    <xf numFmtId="170" fontId="0" fillId="3" borderId="1" pivotButton="0" quotePrefix="0" xfId="0"/>
    <xf numFmtId="3" fontId="8" fillId="4" borderId="1" pivotButton="0" quotePrefix="0" xfId="0"/>
    <xf numFmtId="3" fontId="0" fillId="3" borderId="1" pivotButton="0" quotePrefix="0" xfId="0"/>
    <xf numFmtId="171" fontId="0" fillId="3" borderId="1" pivotButton="0" quotePrefix="0" xfId="0"/>
    <xf numFmtId="9" fontId="0" fillId="3" borderId="1" pivotButton="0" quotePrefix="0" xfId="0"/>
    <xf numFmtId="0" fontId="0" fillId="3" borderId="1" applyAlignment="1" pivotButton="0" quotePrefix="0" xfId="0">
      <alignment horizontal="left" vertical="top" wrapText="1"/>
    </xf>
    <xf numFmtId="166" fontId="0" fillId="3" borderId="1" applyAlignment="1" pivotButton="0" quotePrefix="0" xfId="0">
      <alignment horizontal="left" vertical="top" wrapText="1"/>
    </xf>
    <xf numFmtId="168" fontId="0" fillId="3" borderId="1" applyAlignment="1" pivotButton="0" quotePrefix="0" xfId="0">
      <alignment horizontal="left" vertical="top" wrapText="1"/>
    </xf>
    <xf numFmtId="164" fontId="8" fillId="4" borderId="1" applyAlignment="1" pivotButton="0" quotePrefix="0" xfId="0">
      <alignment horizontal="left" vertical="top" wrapText="1"/>
    </xf>
    <xf numFmtId="0" fontId="8" fillId="4" borderId="1" applyAlignment="1" pivotButton="0" quotePrefix="0" xfId="0">
      <alignment horizontal="left" vertical="top" wrapText="1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</cellXfs>
  <cellStyles count="1">
    <cellStyle name="Normal" xfId="0" builtinId="0" hidden="0"/>
  </cellStyles>
  <dxfs count="2">
    <dxf>
      <fill>
        <patternFill patternType="solid">
          <fgColor rgb="00CDEBD3"/>
        </patternFill>
      </fill>
    </dxf>
    <dxf>
      <fill>
        <patternFill patternType="solid">
          <fgColor rgb="00F8D0C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Carta X-barra</a:t>
            </a:r>
          </a:p>
        </rich>
      </tx>
    </title>
    <plotArea>
      <lineChart>
        <grouping val="standard"/>
        <ser>
          <idx val="0"/>
          <order val="0"/>
          <tx>
            <strRef>
              <f>'Estabilidade'!K14</f>
            </strRef>
          </tx>
          <spPr>
            <a:ln xmlns:a="http://schemas.openxmlformats.org/drawingml/2006/main" w="22000">
              <a:solidFill>
                <a:srgbClr val="1F2A44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2A44"/>
              </a:solidFill>
              <a:ln xmlns:a="http://schemas.openxmlformats.org/drawingml/2006/main">
                <a:solidFill>
                  <a:srgbClr val="1F2A44"/>
                </a:solidFill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'Estabilidade'!$K$15:$K$39</f>
            </numRef>
          </val>
          <smooth val="0"/>
        </ser>
        <ser>
          <idx val="1"/>
          <order val="1"/>
          <tx>
            <strRef>
              <f>'Estabilidade'!L14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'Estabilidade'!$L$15:$L$39</f>
            </numRef>
          </val>
          <smooth val="0"/>
        </ser>
        <ser>
          <idx val="2"/>
          <order val="2"/>
          <tx>
            <strRef>
              <f>'Estabilidade'!M14</f>
            </strRef>
          </tx>
          <spPr>
            <a:ln xmlns:a="http://schemas.openxmlformats.org/drawingml/2006/main" w="15000">
              <a:solidFill>
                <a:srgbClr val="2E7D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'Estabilidade'!$M$15:$M$39</f>
            </numRef>
          </val>
          <smooth val="0"/>
        </ser>
        <ser>
          <idx val="3"/>
          <order val="3"/>
          <tx>
            <strRef>
              <f>'Estabilidade'!N14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'Estabilidade'!$N$15:$N$39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Subgrupo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Média do subgrupo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Carta R</a:t>
            </a:r>
          </a:p>
        </rich>
      </tx>
    </title>
    <plotArea>
      <lineChart>
        <grouping val="standard"/>
        <ser>
          <idx val="0"/>
          <order val="0"/>
          <tx>
            <strRef>
              <f>'Estabilidade'!O14</f>
            </strRef>
          </tx>
          <spPr>
            <a:ln xmlns:a="http://schemas.openxmlformats.org/drawingml/2006/main" w="22000">
              <a:solidFill>
                <a:srgbClr val="1F2A44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2A44"/>
              </a:solidFill>
              <a:ln xmlns:a="http://schemas.openxmlformats.org/drawingml/2006/main">
                <a:solidFill>
                  <a:srgbClr val="1F2A44"/>
                </a:solidFill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'Estabilidade'!$O$15:$O$39</f>
            </numRef>
          </val>
          <smooth val="0"/>
        </ser>
        <ser>
          <idx val="1"/>
          <order val="1"/>
          <tx>
            <strRef>
              <f>'Estabilidade'!P14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'Estabilidade'!$P$15:$P$39</f>
            </numRef>
          </val>
          <smooth val="0"/>
        </ser>
        <ser>
          <idx val="2"/>
          <order val="2"/>
          <tx>
            <strRef>
              <f>'Estabilidade'!Q14</f>
            </strRef>
          </tx>
          <spPr>
            <a:ln xmlns:a="http://schemas.openxmlformats.org/drawingml/2006/main" w="15000">
              <a:solidFill>
                <a:srgbClr val="2E7D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'Estabilidade'!$Q$15:$Q$39</f>
            </numRef>
          </val>
          <smooth val="0"/>
        </ser>
        <ser>
          <idx val="3"/>
          <order val="3"/>
          <tx>
            <strRef>
              <f>'Estabilidade'!R14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'Estabilidade'!$R$15:$R$39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Subgrupo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Amplitude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Histograma com LIE/LSE e normal ajustada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'Normalidade'!O14</f>
            </strRef>
          </tx>
          <spPr>
            <a:solidFill xmlns:a="http://schemas.openxmlformats.org/drawingml/2006/main">
              <a:srgbClr val="8DA2C8"/>
            </a:solidFill>
            <a:ln xmlns:a="http://schemas.openxmlformats.org/drawingml/2006/main">
              <a:prstDash val="solid"/>
            </a:ln>
          </spPr>
          <cat>
            <numRef>
              <f>'Normalidade'!$N$15:$N$30</f>
            </numRef>
          </cat>
          <val>
            <numRef>
              <f>'Normalidade'!$O$15:$O$30</f>
            </numRef>
          </val>
        </ser>
        <ser>
          <idx val="1"/>
          <order val="1"/>
          <tx>
            <strRef>
              <f>'Normalidade'!Q14</f>
            </strRef>
          </tx>
          <spPr>
            <a:solidFill xmlns:a="http://schemas.openxmlformats.org/drawingml/2006/main">
              <a:srgbClr val="D13B27"/>
            </a:solidFill>
            <a:ln xmlns:a="http://schemas.openxmlformats.org/drawingml/2006/main">
              <a:prstDash val="solid"/>
            </a:ln>
          </spPr>
          <cat>
            <numRef>
              <f>'Normalidade'!$N$15:$N$30</f>
            </numRef>
          </cat>
          <val>
            <numRef>
              <f>'Normalidade'!$Q$15:$Q$30</f>
            </numRef>
          </val>
        </ser>
        <gapWidth val="15"/>
        <overlap val="100"/>
        <axId val="10"/>
        <axId val="100"/>
      </barChart>
      <lineChart>
        <grouping val="standard"/>
        <ser>
          <idx val="2"/>
          <order val="2"/>
          <tx>
            <strRef>
              <f>'Normalidade'!P14</f>
            </strRef>
          </tx>
          <spPr>
            <a:ln xmlns:a="http://schemas.openxmlformats.org/drawingml/2006/main" w="22000">
              <a:solidFill>
                <a:srgbClr val="1F2A4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val>
            <numRef>
              <f>'Normalidade'!$P$15:$P$30</f>
            </numRef>
          </val>
          <smooth val="1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(ponto médio da classe)</a:t>
                </a:r>
              </a:p>
            </rich>
          </tx>
        </title>
        <numFmt formatCode="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Frequência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4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Gráfico de probabilidade normal</a:t>
            </a:r>
          </a:p>
        </rich>
      </tx>
    </title>
    <plotArea>
      <scatterChart>
        <ser>
          <idx val="0"/>
          <order val="0"/>
          <tx>
            <v>Dados</v>
          </tx>
          <spPr>
            <a:ln xmlns:a="http://schemas.openxmlformats.org/drawingml/2006/main">
              <a:noFill/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1F2A44"/>
              </a:solidFill>
              <a:ln xmlns:a="http://schemas.openxmlformats.org/drawingml/2006/main">
                <a:prstDash val="solid"/>
              </a:ln>
            </spPr>
          </marker>
          <xVal>
            <numRef>
              <f>'Normalidade'!$H$15:$H$264</f>
            </numRef>
          </xVal>
          <yVal>
            <numRef>
              <f>'Normalidade'!$I$15:$I$264</f>
            </numRef>
          </yVal>
        </ser>
        <ser>
          <idx val="1"/>
          <order val="1"/>
          <tx>
            <v>Normal teórica</v>
          </tx>
          <spPr>
            <a:ln xmlns:a="http://schemas.openxmlformats.org/drawingml/2006/main" w="15000">
              <a:solidFill>
                <a:srgbClr val="D13B27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'Normalidade'!$K$35:$K$36</f>
            </numRef>
          </xVal>
          <yVal>
            <numRef>
              <f>'Normalidade'!$L$35:$L$36</f>
            </numRef>
          </yVal>
        </ser>
        <axId val="10"/>
        <axId val="20"/>
      </scatterChart>
      <valAx>
        <axId val="1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</a:t>
                </a:r>
              </a:p>
            </rich>
          </tx>
        </title>
        <majorTickMark val="none"/>
        <minorTickMark val="none"/>
        <tickLblPos val="low"/>
        <crossAx val="20"/>
      </valAx>
      <valAx>
        <axId val="2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z teórico</a:t>
                </a:r>
              </a:p>
            </rich>
          </tx>
        </title>
        <majorTickMark val="none"/>
        <minorTickMark val="none"/>
        <tickLblPos val="low"/>
        <crossAx val="10"/>
      </valAx>
    </plotArea>
    <legend>
      <legendPos val="b"/>
    </legend>
    <plotVisOnly val="1"/>
    <dispBlanksAs val="gap"/>
  </chart>
</chartSpace>
</file>

<file path=xl/charts/chart5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Carta X-barra</a:t>
            </a:r>
          </a:p>
        </rich>
      </tx>
    </title>
    <plotArea>
      <lineChart>
        <grouping val="standard"/>
        <ser>
          <idx val="0"/>
          <order val="0"/>
          <tx>
            <strRef>
              <f>'Estabilidade'!K14</f>
            </strRef>
          </tx>
          <spPr>
            <a:ln xmlns:a="http://schemas.openxmlformats.org/drawingml/2006/main" w="22000">
              <a:solidFill>
                <a:srgbClr val="1F2A44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2A44"/>
              </a:solidFill>
              <a:ln xmlns:a="http://schemas.openxmlformats.org/drawingml/2006/main">
                <a:solidFill>
                  <a:srgbClr val="1F2A44"/>
                </a:solidFill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'Estabilidade'!$K$15:$K$39</f>
            </numRef>
          </val>
          <smooth val="0"/>
        </ser>
        <ser>
          <idx val="1"/>
          <order val="1"/>
          <tx>
            <strRef>
              <f>'Estabilidade'!L14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'Estabilidade'!$L$15:$L$39</f>
            </numRef>
          </val>
          <smooth val="0"/>
        </ser>
        <ser>
          <idx val="2"/>
          <order val="2"/>
          <tx>
            <strRef>
              <f>'Estabilidade'!M14</f>
            </strRef>
          </tx>
          <spPr>
            <a:ln xmlns:a="http://schemas.openxmlformats.org/drawingml/2006/main" w="15000">
              <a:solidFill>
                <a:srgbClr val="2E7D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'Estabilidade'!$M$15:$M$39</f>
            </numRef>
          </val>
          <smooth val="0"/>
        </ser>
        <ser>
          <idx val="3"/>
          <order val="3"/>
          <tx>
            <strRef>
              <f>'Estabilidade'!N14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'Estabilidade'!$N$15:$N$39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Subgrupo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Média do subgrupo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charts/chart6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Carta R</a:t>
            </a:r>
          </a:p>
        </rich>
      </tx>
    </title>
    <plotArea>
      <lineChart>
        <grouping val="standard"/>
        <ser>
          <idx val="0"/>
          <order val="0"/>
          <tx>
            <strRef>
              <f>'Estabilidade'!O14</f>
            </strRef>
          </tx>
          <spPr>
            <a:ln xmlns:a="http://schemas.openxmlformats.org/drawingml/2006/main" w="22000">
              <a:solidFill>
                <a:srgbClr val="1F2A44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F2A44"/>
              </a:solidFill>
              <a:ln xmlns:a="http://schemas.openxmlformats.org/drawingml/2006/main">
                <a:solidFill>
                  <a:srgbClr val="1F2A44"/>
                </a:solidFill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'Estabilidade'!$O$15:$O$39</f>
            </numRef>
          </val>
          <smooth val="0"/>
        </ser>
        <ser>
          <idx val="1"/>
          <order val="1"/>
          <tx>
            <strRef>
              <f>'Estabilidade'!P14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'Estabilidade'!$P$15:$P$39</f>
            </numRef>
          </val>
          <smooth val="0"/>
        </ser>
        <ser>
          <idx val="2"/>
          <order val="2"/>
          <tx>
            <strRef>
              <f>'Estabilidade'!Q14</f>
            </strRef>
          </tx>
          <spPr>
            <a:ln xmlns:a="http://schemas.openxmlformats.org/drawingml/2006/main" w="15000">
              <a:solidFill>
                <a:srgbClr val="2E7D32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'Estabilidade'!$Q$15:$Q$39</f>
            </numRef>
          </val>
          <smooth val="0"/>
        </ser>
        <ser>
          <idx val="3"/>
          <order val="3"/>
          <tx>
            <strRef>
              <f>'Estabilidade'!R14</f>
            </strRef>
          </tx>
          <spPr>
            <a:ln xmlns:a="http://schemas.openxmlformats.org/drawingml/2006/main" w="15000">
              <a:solidFill>
                <a:srgbClr val="D13B27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'Estabilidade'!$A$15:$A$39</f>
            </numRef>
          </cat>
          <val>
            <numRef>
              <f>'Estabilidade'!$R$15:$R$39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Subgrupo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Amplitude</a:t>
                </a:r>
              </a:p>
            </rich>
          </tx>
        </title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/Relationships>
</file>

<file path=xl/drawings/_rels/drawing3.xml.rels><Relationships xmlns="http://schemas.openxmlformats.org/package/2006/relationships"><Relationship Type="http://schemas.openxmlformats.org/officeDocument/2006/relationships/chart" Target="/xl/charts/chart5.xml" Id="rId1"/><Relationship Type="http://schemas.openxmlformats.org/officeDocument/2006/relationships/chart" Target="/xl/charts/chart6.xml" Id="rId2"/></Relationships>
</file>

<file path=xl/drawings/drawing1.xml><?xml version="1.0" encoding="utf-8"?>
<wsDr xmlns="http://schemas.openxmlformats.org/drawingml/2006/spreadsheetDrawing">
  <oneCellAnchor>
    <from>
      <col>19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19</col>
      <colOff>0</colOff>
      <row>18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18</col>
      <colOff>0</colOff>
      <row>1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18</col>
      <colOff>0</colOff>
      <row>19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drawings/drawing3.xml><?xml version="1.0" encoding="utf-8"?>
<wsDr xmlns="http://schemas.openxmlformats.org/drawingml/2006/spreadsheetDrawing">
  <oneCellAnchor>
    <from>
      <col>9</col>
      <colOff>0</colOff>
      <row>2</row>
      <rowOff>0</rowOff>
    </from>
    <ext cx="540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16</row>
      <rowOff>0</rowOff>
    </from>
    <ext cx="5400000" cy="23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6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Planilha de capabilidade: Cp, Cpk, Pp e Ppk</t>
        </is>
      </c>
    </row>
    <row r="2">
      <c r="A2" s="2" t="inlineStr">
        <is>
          <t>Voitto · blog.voitto.com.br · Planilha de capabilidade: Cp, Cpk, Pp, Ppk</t>
        </is>
      </c>
    </row>
    <row r="4">
      <c r="A4" s="3" t="inlineStr">
        <is>
          <t>O que esta planilha faz</t>
        </is>
      </c>
    </row>
    <row r="5" ht="48" customHeight="1">
      <c r="A5" s="4" t="inlineStr">
        <is>
          <t>Calcula os quatro índices (Cp, Cpk, Pp, Ppk), os dois sigmas, Cpm, a conversão em ppm e o nível sigma, mas só depois de verificar a estabilidade (cartas X-barra e R) e a normalidade (Anderson-Darling). O exemplo carregado é o do artigo: aperto de parafuso, 40 medidas, especificação 18,0 a 22,0 Nm, Cp 1,312 e Cpk 0,954.</t>
        </is>
      </c>
    </row>
    <row r="6">
      <c r="A6" s="3" t="inlineStr">
        <is>
          <t>Cores</t>
        </is>
      </c>
    </row>
    <row r="7" ht="32" customHeight="1">
      <c r="A7" s="4" t="inlineStr">
        <is>
          <t>Amarelo = entrada (você digita). Cinza-azulado = fórmula (abas protegidas sem senha). Verde = resultado-chave.</t>
        </is>
      </c>
    </row>
    <row r="8">
      <c r="A8" s="3" t="inlineStr">
        <is>
          <t>Passo a passo</t>
        </is>
      </c>
    </row>
    <row r="9" ht="32" customHeight="1">
      <c r="A9" s="4" t="inlineStr">
        <is>
          <t>1. Parâmetros: LIE, LSE, alvo, unidade e tamanho do subgrupo (n). Especificação unilateral: deixe o limite que não existe vazio.</t>
        </is>
      </c>
    </row>
    <row r="10" ht="48" customHeight="1">
      <c r="A10" s="4" t="inlineStr">
        <is>
          <t>2. Dados: cole os valores na coluna Valor, na ordem de coleta, em blocos consecutivos de n (linhas 1 a n = subgrupo 1, e assim por diante). Capacidade: 250 valores e 25 subgrupos. Preencha data, hora, turno, operador, máquina e lote: é nesses campos que a causa especial costuma estar.</t>
        </is>
      </c>
    </row>
    <row r="11" ht="32" customHeight="1">
      <c r="A11" s="4" t="inlineStr">
        <is>
          <t>3. Estabilidade: confira as cartas e o veredito. Pontos fora dos limites (X-barra ou R) bloqueiam os índices, que passam a mostrar BLOQUEADO.</t>
        </is>
      </c>
    </row>
    <row r="12" ht="18" customHeight="1">
      <c r="A12" s="4" t="inlineStr">
        <is>
          <t>4. Normalidade: confira o valor-p, o histograma e o gráfico de probabilidade. Se p &lt; 0,05, o ppm não vale.</t>
        </is>
      </c>
    </row>
    <row r="13" ht="18" customHeight="1">
      <c r="A13" s="4" t="inlineStr">
        <is>
          <t>5. Índices: os quatro índices, os dois sigmas, ppm, nível sigma e a leitura automática.</t>
        </is>
      </c>
    </row>
    <row r="14" ht="18" customHeight="1">
      <c r="A14" s="4" t="inlineStr">
        <is>
          <t>6. Laudo: uma tela para imprimir, com conclusão automática. Preencha ação, responsável e prazo.</t>
        </is>
      </c>
    </row>
    <row r="15">
      <c r="A15" s="3" t="inlineStr">
        <is>
          <t>Leitura automática do Cpk/Ppk (faixas do artigo)</t>
        </is>
      </c>
    </row>
    <row r="16" ht="48" customHeight="1">
      <c r="A16" s="4" t="inlineStr">
        <is>
          <t>&lt; 1,00: incapaz (abaixo do mínimo teórico) · 1,00 a 1,33: marginal · ≥ 1,33: processo em série aprovado · ≥ 1,67: característica crítica de segurança · ≥ 2,00: meta de projeto Seis Sigma. O valor que vale é o do contrato.</t>
        </is>
      </c>
    </row>
    <row r="17">
      <c r="A17" s="3" t="inlineStr">
        <is>
          <t>Limitações e escolhas (leia)</t>
        </is>
      </c>
    </row>
    <row r="18" ht="48" customHeight="1">
      <c r="A18" s="4" t="inlineStr">
        <is>
          <t>• Sequência de 7 pontos: o exemplo do artigo TEM uma sequência de 7 médias abaixo da linha central (subgrupos 3 a 9). A aba Estabilidade mostra isso como ALERTA. Por padrão, só pontos fora dos limites travam os índices; mude a trava de sequência para SIM em Parâmetros para que sequência e tendência também bloqueiem.</t>
        </is>
      </c>
    </row>
    <row r="19" ht="48" customHeight="1">
      <c r="A19" s="4" t="inlineStr">
        <is>
          <t>• Valor-p do Anderson-Darling: calculado pela aproximação de D'Agostino &amp; Stephens (1986) para média e desvio estimados. Bate com softwares estatísticos em 2 casas, mas é aproximação. Com menos de 8 valores o teste não é calculado.</t>
        </is>
      </c>
    </row>
    <row r="20" ht="32" customHeight="1">
      <c r="A20" s="4" t="inlineStr">
        <is>
          <t>• Intervalo de confiança do Cpk: aproximação de Bissell. Serve para dimensionar a incerteza, não para laudo contratual.</t>
        </is>
      </c>
    </row>
    <row r="21" ht="18" customHeight="1">
      <c r="A21" s="4" t="inlineStr">
        <is>
          <t>• Carta I-MR (medida individual, sem subgrupo) não está implementada: use n de 2 a 10.</t>
        </is>
      </c>
    </row>
    <row r="22" ht="32" customHeight="1">
      <c r="A22" s="4" t="inlineStr">
        <is>
          <t>• Dados não normais (Box-Cox, Johnson, Weibull, lognormal) ficam fora desta planilha: o ppm desta planilha assume a normal.</t>
        </is>
      </c>
    </row>
    <row r="23" ht="32" customHeight="1">
      <c r="A23" s="4" t="inlineStr">
        <is>
          <t>• Limites de especificação: a aba Parâmetros está protegida sem senha. Depois de digitar a especificação, proteja com senha (Revisão &gt; Proteger Planilha) se quiser impedir que alguém 'abra o limite' para o índice subir.</t>
        </is>
      </c>
    </row>
    <row r="24" ht="32" customHeight="1">
      <c r="A24" s="4" t="inlineStr">
        <is>
          <t>• Os gráficos usam colunas auxiliares com #N/D nos subgrupos vazios, de propósito: assim o ponto não é desenhado como zero.</t>
        </is>
      </c>
    </row>
    <row r="25">
      <c r="A25" s="3" t="inlineStr">
        <is>
          <t>Números do exemplo</t>
        </is>
      </c>
    </row>
    <row r="26" ht="32" customHeight="1">
      <c r="A26" s="4" t="inlineStr">
        <is>
          <t>Os 40 valores foram montados para o artigo, no formato do Kit Lean Seis Sigma da Voitto. São ilustrativos e não descrevem uma linha real.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6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2" customWidth="1" min="2" max="2"/>
    <col width="30" customWidth="1" min="3" max="3"/>
    <col width="60" customWidth="1" min="4" max="4"/>
    <col width="9" customWidth="1" min="6" max="6"/>
    <col width="9" customWidth="1" min="7" max="7"/>
    <col width="9" customWidth="1" min="8" max="8"/>
    <col width="9" customWidth="1" min="9" max="9"/>
    <col width="9" customWidth="1" min="10" max="10"/>
  </cols>
  <sheetData>
    <row r="1">
      <c r="A1" s="1" t="inlineStr">
        <is>
          <t>Parâmetros do estudo</t>
        </is>
      </c>
    </row>
    <row r="2">
      <c r="A2" s="2" t="inlineStr">
        <is>
          <t>Voitto · blog.voitto.com.br · Planilha de capabilidade: Cp, Cpk, Pp, Ppk</t>
        </is>
      </c>
    </row>
    <row r="3">
      <c r="B3" s="5" t="inlineStr">
        <is>
          <t>Entrada (você digita)</t>
        </is>
      </c>
      <c r="C3" s="6" t="inlineStr">
        <is>
          <t>Fórmula (não editar)</t>
        </is>
      </c>
      <c r="D3" s="7" t="inlineStr">
        <is>
          <t>Resultado-chave</t>
        </is>
      </c>
      <c r="F3" s="8" t="inlineStr">
        <is>
          <t>Constantes de cartas X-barra e R (tabela padrão)</t>
        </is>
      </c>
    </row>
    <row r="4">
      <c r="B4" s="9" t="inlineStr">
        <is>
          <t>Parâmetro</t>
        </is>
      </c>
      <c r="C4" s="9" t="inlineStr">
        <is>
          <t>Valor</t>
        </is>
      </c>
      <c r="D4" s="9" t="inlineStr">
        <is>
          <t>Observação</t>
        </is>
      </c>
      <c r="F4" s="9" t="inlineStr">
        <is>
          <t>n</t>
        </is>
      </c>
      <c r="G4" s="9" t="inlineStr">
        <is>
          <t>d2</t>
        </is>
      </c>
      <c r="H4" s="9" t="inlineStr">
        <is>
          <t>A2</t>
        </is>
      </c>
      <c r="I4" s="9" t="inlineStr">
        <is>
          <t>D3</t>
        </is>
      </c>
      <c r="J4" s="9" t="inlineStr">
        <is>
          <t>D4</t>
        </is>
      </c>
    </row>
    <row r="5">
      <c r="B5" s="10" t="inlineStr">
        <is>
          <t>Limite inferior de especificação (LIE)</t>
        </is>
      </c>
      <c r="C5" s="11" t="n">
        <v>18</v>
      </c>
      <c r="D5" s="12" t="inlineStr">
        <is>
          <t>Deixe vazio se a especificação for só superior (unilateral).</t>
        </is>
      </c>
      <c r="F5" s="13" t="n">
        <v>2</v>
      </c>
      <c r="G5" s="14" t="n">
        <v>1.128</v>
      </c>
      <c r="H5" s="14" t="n">
        <v>1.88</v>
      </c>
      <c r="I5" s="14" t="n">
        <v>0</v>
      </c>
      <c r="J5" s="14" t="n">
        <v>3.267</v>
      </c>
    </row>
    <row r="6">
      <c r="B6" s="10" t="inlineStr">
        <is>
          <t>Limite superior de especificação (LSE)</t>
        </is>
      </c>
      <c r="C6" s="11" t="n">
        <v>22</v>
      </c>
      <c r="D6" s="12" t="inlineStr">
        <is>
          <t>Deixe vazio se a especificação for só inferior (unilateral).</t>
        </is>
      </c>
      <c r="F6" s="13" t="n">
        <v>3</v>
      </c>
      <c r="G6" s="14" t="n">
        <v>1.693</v>
      </c>
      <c r="H6" s="14" t="n">
        <v>1.023</v>
      </c>
      <c r="I6" s="14" t="n">
        <v>0</v>
      </c>
      <c r="J6" s="14" t="n">
        <v>2.574</v>
      </c>
    </row>
    <row r="7">
      <c r="B7" s="10" t="inlineStr">
        <is>
          <t>Alvo (nominal)</t>
        </is>
      </c>
      <c r="C7" s="11" t="n">
        <v>20</v>
      </c>
      <c r="D7" s="12" t="inlineStr">
        <is>
          <t>Usado no desvio ao alvo, no Cpm e no laudo.</t>
        </is>
      </c>
      <c r="F7" s="13" t="n">
        <v>4</v>
      </c>
      <c r="G7" s="14" t="n">
        <v>2.059</v>
      </c>
      <c r="H7" s="14" t="n">
        <v>0.729</v>
      </c>
      <c r="I7" s="14" t="n">
        <v>0</v>
      </c>
      <c r="J7" s="14" t="n">
        <v>2.282</v>
      </c>
    </row>
    <row r="8">
      <c r="B8" s="10" t="inlineStr">
        <is>
          <t>Unidade</t>
        </is>
      </c>
      <c r="C8" s="15" t="inlineStr">
        <is>
          <t>Nm</t>
        </is>
      </c>
      <c r="D8" s="12" t="inlineStr"/>
      <c r="F8" s="13" t="n">
        <v>5</v>
      </c>
      <c r="G8" s="14" t="n">
        <v>2.326</v>
      </c>
      <c r="H8" s="14" t="n">
        <v>0.577</v>
      </c>
      <c r="I8" s="14" t="n">
        <v>0</v>
      </c>
      <c r="J8" s="14" t="n">
        <v>2.114</v>
      </c>
    </row>
    <row r="9">
      <c r="B9" s="10" t="inlineStr">
        <is>
          <t>Tamanho do subgrupo (n)</t>
        </is>
      </c>
      <c r="C9" s="16" t="n">
        <v>4</v>
      </c>
      <c r="D9" s="12" t="inlineStr">
        <is>
          <t>2 a 10. Os valores da aba Dados são agrupados em blocos consecutivos de n.</t>
        </is>
      </c>
      <c r="F9" s="13" t="n">
        <v>6</v>
      </c>
      <c r="G9" s="14" t="n">
        <v>2.534</v>
      </c>
      <c r="H9" s="14" t="n">
        <v>0.483</v>
      </c>
      <c r="I9" s="14" t="n">
        <v>0</v>
      </c>
      <c r="J9" s="14" t="n">
        <v>2.004</v>
      </c>
    </row>
    <row r="10">
      <c r="B10" s="10" t="inlineStr">
        <is>
          <t>Pontos seguidos do mesmo lado da LC que reprovam</t>
        </is>
      </c>
      <c r="C10" s="16" t="n">
        <v>7</v>
      </c>
      <c r="D10" s="12" t="inlineStr">
        <is>
          <t>Regra do artigo: sete ou mais.</t>
        </is>
      </c>
      <c r="F10" s="13" t="n">
        <v>7</v>
      </c>
      <c r="G10" s="14" t="n">
        <v>2.704</v>
      </c>
      <c r="H10" s="14" t="n">
        <v>0.419</v>
      </c>
      <c r="I10" s="14" t="n">
        <v>0.076</v>
      </c>
      <c r="J10" s="14" t="n">
        <v>1.924</v>
      </c>
    </row>
    <row r="11">
      <c r="B11" s="10" t="inlineStr">
        <is>
          <t>Pontos em tendência (subindo/descendo) que reprovam</t>
        </is>
      </c>
      <c r="C11" s="16" t="n">
        <v>7</v>
      </c>
      <c r="D11" s="12" t="inlineStr">
        <is>
          <t>Regra do artigo: sete ou mais.</t>
        </is>
      </c>
      <c r="F11" s="13" t="n">
        <v>8</v>
      </c>
      <c r="G11" s="14" t="n">
        <v>2.847</v>
      </c>
      <c r="H11" s="14" t="n">
        <v>0.373</v>
      </c>
      <c r="I11" s="14" t="n">
        <v>0.136</v>
      </c>
      <c r="J11" s="14" t="n">
        <v>1.864</v>
      </c>
    </row>
    <row r="12">
      <c r="B12" s="10" t="inlineStr">
        <is>
          <t>Sequência/tendência também travam os índices? (SIM/NÃO)</t>
        </is>
      </c>
      <c r="C12" s="15" t="inlineStr">
        <is>
          <t>NÃO</t>
        </is>
      </c>
      <c r="D12" s="12" t="inlineStr">
        <is>
          <t>Pontos fora dos limites SEMPRE travam. Com NÃO, sequência/tendência geram ALERTA e o cálculo segue. Ver 'Como usar'.</t>
        </is>
      </c>
      <c r="F12" s="13" t="n">
        <v>9</v>
      </c>
      <c r="G12" s="14" t="n">
        <v>2.97</v>
      </c>
      <c r="H12" s="14" t="n">
        <v>0.337</v>
      </c>
      <c r="I12" s="14" t="n">
        <v>0.184</v>
      </c>
      <c r="J12" s="14" t="n">
        <v>1.816</v>
      </c>
    </row>
    <row r="13">
      <c r="B13" s="10" t="inlineStr">
        <is>
          <t>Limiar da razão sigma global / sigma dentro</t>
        </is>
      </c>
      <c r="C13" s="17" t="n">
        <v>1.3</v>
      </c>
      <c r="D13" s="12" t="inlineStr">
        <is>
          <t>Acima disso, investigar variação entre subgrupos.</t>
        </is>
      </c>
      <c r="F13" s="13" t="n">
        <v>10</v>
      </c>
      <c r="G13" s="14" t="n">
        <v>3.078</v>
      </c>
      <c r="H13" s="14" t="n">
        <v>0.308</v>
      </c>
      <c r="I13" s="14" t="n">
        <v>0.223</v>
      </c>
      <c r="J13" s="14" t="n">
        <v>1.777</v>
      </c>
    </row>
    <row r="14">
      <c r="B14" s="10" t="inlineStr">
        <is>
          <t>Nível de confiança do intervalo do Cpk</t>
        </is>
      </c>
      <c r="C14" s="18" t="n">
        <v>0.95</v>
      </c>
      <c r="D14" s="12" t="inlineStr"/>
    </row>
    <row r="15">
      <c r="B15" s="10" t="inlineStr">
        <is>
          <t>Característica</t>
        </is>
      </c>
      <c r="C15" s="15" t="inlineStr">
        <is>
          <t>Torque de aperto do parafuso (EXEMPLO do artigo)</t>
        </is>
      </c>
      <c r="D15" s="12" t="inlineStr"/>
    </row>
    <row r="16">
      <c r="B16" s="10" t="inlineStr">
        <is>
          <t>Instrumento</t>
        </is>
      </c>
      <c r="C16" s="15" t="inlineStr">
        <is>
          <t>Torquímetro (EXEMPLO)</t>
        </is>
      </c>
      <c r="D16" s="12" t="inlineStr"/>
    </row>
    <row r="17">
      <c r="B17" s="10" t="inlineStr">
        <is>
          <t>Resultado do estudo do sistema de medição (MSA)</t>
        </is>
      </c>
      <c r="C17" s="15" t="inlineStr">
        <is>
          <t>preencher (ex.: %GR&amp;R)</t>
        </is>
      </c>
      <c r="D17" s="12" t="inlineStr"/>
    </row>
    <row r="18">
      <c r="B18" s="10" t="inlineStr">
        <is>
          <t>Período e composição da amostra</t>
        </is>
      </c>
      <c r="C18" s="15" t="inlineStr">
        <is>
          <t>1 turno, 10 subgrupos de 4 peças consecutivas, 1 por hora (EXEMPLO)</t>
        </is>
      </c>
      <c r="D18" s="12" t="inlineStr"/>
    </row>
    <row r="19">
      <c r="B19" s="10" t="inlineStr">
        <is>
          <t>Data da coleta</t>
        </is>
      </c>
      <c r="C19" s="19" t="n">
        <v>46280</v>
      </c>
      <c r="D19" s="12" t="inlineStr">
        <is>
          <t>Data fictícia do exemplo.</t>
        </is>
      </c>
    </row>
    <row r="22">
      <c r="B22" s="8" t="inlineStr">
        <is>
          <t>Constantes para o n escolhido</t>
        </is>
      </c>
    </row>
    <row r="23">
      <c r="B23" s="10" t="inlineStr">
        <is>
          <t>d2</t>
        </is>
      </c>
      <c r="C23" s="14">
        <f>IFERROR(VLOOKUP(N_SUB,$F$5:$J$13,2,FALSE),"n fora de 2–10")</f>
        <v/>
      </c>
    </row>
    <row r="24">
      <c r="B24" s="10" t="inlineStr">
        <is>
          <t>A2</t>
        </is>
      </c>
      <c r="C24" s="14">
        <f>IFERROR(VLOOKUP(N_SUB,$F$5:$J$13,3,FALSE),"n fora de 2–10")</f>
        <v/>
      </c>
    </row>
    <row r="25">
      <c r="B25" s="10" t="inlineStr">
        <is>
          <t>D3</t>
        </is>
      </c>
      <c r="C25" s="14">
        <f>IFERROR(VLOOKUP(N_SUB,$F$5:$J$13,4,FALSE),"n fora de 2–10")</f>
        <v/>
      </c>
    </row>
    <row r="26">
      <c r="B26" s="10" t="inlineStr">
        <is>
          <t>D4</t>
        </is>
      </c>
      <c r="C26" s="14">
        <f>IFERROR(VLOOKUP(N_SUB,$F$5:$J$13,5,FALSE),"n fora de 2–10")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dataValidations count="2">
    <dataValidation sqref="C12" showDropDown="0" showInputMessage="0" showErrorMessage="0" allowBlank="0" type="list">
      <formula1>"SIM,NÃO"</formula1>
    </dataValidation>
    <dataValidation sqref="C9" showDropDown="0" showInputMessage="0" showErrorMessage="0" allowBlank="0" type="whole" operator="between">
      <formula1>2</formula1>
      <formula2>10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5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8" customWidth="1" min="3" max="3"/>
    <col width="8" customWidth="1" min="4" max="4"/>
    <col width="10" customWidth="1" min="5" max="5"/>
    <col width="16" customWidth="1" min="6" max="6"/>
    <col width="10" customWidth="1" min="7" max="7"/>
    <col width="10" customWidth="1" min="8" max="8"/>
  </cols>
  <sheetData>
    <row r="1">
      <c r="A1" s="1" t="inlineStr">
        <is>
          <t>Dados brutos: uma linha por medida</t>
        </is>
      </c>
    </row>
    <row r="2">
      <c r="A2" s="2" t="inlineStr">
        <is>
          <t>Voitto · blog.voitto.com.br · Planilha de capabilidade: Cp, Cpk, Pp, Ppk</t>
        </is>
      </c>
    </row>
    <row r="3" ht="32" customHeight="1">
      <c r="A3" s="20" t="inlineStr">
        <is>
          <t>EXEMPLO do artigo: 40 medidas de torque (10 subgrupos × 4). Substitua pelos seus dados na coluna Valor, na ordem de coleta, em blocos consecutivos de n (aba Parâmetros). Nenhuma fórmula nesta aba.</t>
        </is>
      </c>
    </row>
    <row r="4">
      <c r="A4" s="9" t="inlineStr">
        <is>
          <t>Medida nº</t>
        </is>
      </c>
      <c r="B4" s="9" t="inlineStr">
        <is>
          <t>Data</t>
        </is>
      </c>
      <c r="C4" s="9" t="inlineStr">
        <is>
          <t>Hora</t>
        </is>
      </c>
      <c r="D4" s="9" t="inlineStr">
        <is>
          <t>Turno</t>
        </is>
      </c>
      <c r="E4" s="9" t="inlineStr">
        <is>
          <t>Operador</t>
        </is>
      </c>
      <c r="F4" s="9" t="inlineStr">
        <is>
          <t>Máquina</t>
        </is>
      </c>
      <c r="G4" s="9" t="inlineStr">
        <is>
          <t>Lote</t>
        </is>
      </c>
      <c r="H4" s="9" t="inlineStr">
        <is>
          <t>Valor</t>
        </is>
      </c>
    </row>
    <row r="5">
      <c r="A5" s="21" t="n">
        <v>1</v>
      </c>
      <c r="B5" s="22" t="n">
        <v>46280</v>
      </c>
      <c r="C5" s="23" t="n">
        <v>0.2916666666666667</v>
      </c>
      <c r="D5" s="5" t="inlineStr">
        <is>
          <t>A</t>
        </is>
      </c>
      <c r="E5" s="5" t="inlineStr">
        <is>
          <t>Op. 1</t>
        </is>
      </c>
      <c r="F5" s="5" t="inlineStr">
        <is>
          <t>Parafusadeira 3</t>
        </is>
      </c>
      <c r="G5" s="5" t="inlineStr">
        <is>
          <t>L-0915</t>
        </is>
      </c>
      <c r="H5" s="24" t="n">
        <v>21.01</v>
      </c>
    </row>
    <row r="6">
      <c r="A6" s="21" t="n">
        <v>2</v>
      </c>
      <c r="B6" s="22" t="n">
        <v>46280</v>
      </c>
      <c r="C6" s="23" t="n">
        <v>0.2930555555555556</v>
      </c>
      <c r="D6" s="5" t="inlineStr">
        <is>
          <t>A</t>
        </is>
      </c>
      <c r="E6" s="5" t="inlineStr">
        <is>
          <t>Op. 1</t>
        </is>
      </c>
      <c r="F6" s="5" t="inlineStr">
        <is>
          <t>Parafusadeira 3</t>
        </is>
      </c>
      <c r="G6" s="5" t="inlineStr">
        <is>
          <t>L-0915</t>
        </is>
      </c>
      <c r="H6" s="24" t="n">
        <v>21.44</v>
      </c>
    </row>
    <row r="7">
      <c r="A7" s="21" t="n">
        <v>3</v>
      </c>
      <c r="B7" s="22" t="n">
        <v>46280</v>
      </c>
      <c r="C7" s="23" t="n">
        <v>0.2944444444444445</v>
      </c>
      <c r="D7" s="5" t="inlineStr">
        <is>
          <t>A</t>
        </is>
      </c>
      <c r="E7" s="5" t="inlineStr">
        <is>
          <t>Op. 1</t>
        </is>
      </c>
      <c r="F7" s="5" t="inlineStr">
        <is>
          <t>Parafusadeira 3</t>
        </is>
      </c>
      <c r="G7" s="5" t="inlineStr">
        <is>
          <t>L-0915</t>
        </is>
      </c>
      <c r="H7" s="24" t="n">
        <v>21.33</v>
      </c>
    </row>
    <row r="8">
      <c r="A8" s="21" t="n">
        <v>4</v>
      </c>
      <c r="B8" s="22" t="n">
        <v>46280</v>
      </c>
      <c r="C8" s="23" t="n">
        <v>0.2958333333333333</v>
      </c>
      <c r="D8" s="5" t="inlineStr">
        <is>
          <t>A</t>
        </is>
      </c>
      <c r="E8" s="5" t="inlineStr">
        <is>
          <t>Op. 1</t>
        </is>
      </c>
      <c r="F8" s="5" t="inlineStr">
        <is>
          <t>Parafusadeira 3</t>
        </is>
      </c>
      <c r="G8" s="5" t="inlineStr">
        <is>
          <t>L-0915</t>
        </is>
      </c>
      <c r="H8" s="24" t="n">
        <v>20.64</v>
      </c>
    </row>
    <row r="9">
      <c r="A9" s="21" t="n">
        <v>5</v>
      </c>
      <c r="B9" s="22" t="n">
        <v>46280</v>
      </c>
      <c r="C9" s="23" t="n">
        <v>0.3333333333333333</v>
      </c>
      <c r="D9" s="5" t="inlineStr">
        <is>
          <t>A</t>
        </is>
      </c>
      <c r="E9" s="5" t="inlineStr">
        <is>
          <t>Op. 1</t>
        </is>
      </c>
      <c r="F9" s="5" t="inlineStr">
        <is>
          <t>Parafusadeira 3</t>
        </is>
      </c>
      <c r="G9" s="5" t="inlineStr">
        <is>
          <t>L-0915</t>
        </is>
      </c>
      <c r="H9" s="24" t="n">
        <v>21.33</v>
      </c>
    </row>
    <row r="10">
      <c r="A10" s="21" t="n">
        <v>6</v>
      </c>
      <c r="B10" s="22" t="n">
        <v>46280</v>
      </c>
      <c r="C10" s="23" t="n">
        <v>0.3347222222222222</v>
      </c>
      <c r="D10" s="5" t="inlineStr">
        <is>
          <t>A</t>
        </is>
      </c>
      <c r="E10" s="5" t="inlineStr">
        <is>
          <t>Op. 1</t>
        </is>
      </c>
      <c r="F10" s="5" t="inlineStr">
        <is>
          <t>Parafusadeira 3</t>
        </is>
      </c>
      <c r="G10" s="5" t="inlineStr">
        <is>
          <t>L-0915</t>
        </is>
      </c>
      <c r="H10" s="24" t="n">
        <v>20.77</v>
      </c>
    </row>
    <row r="11">
      <c r="A11" s="21" t="n">
        <v>7</v>
      </c>
      <c r="B11" s="22" t="n">
        <v>46280</v>
      </c>
      <c r="C11" s="23" t="n">
        <v>0.3361111111111111</v>
      </c>
      <c r="D11" s="5" t="inlineStr">
        <is>
          <t>A</t>
        </is>
      </c>
      <c r="E11" s="5" t="inlineStr">
        <is>
          <t>Op. 1</t>
        </is>
      </c>
      <c r="F11" s="5" t="inlineStr">
        <is>
          <t>Parafusadeira 3</t>
        </is>
      </c>
      <c r="G11" s="5" t="inlineStr">
        <is>
          <t>L-0915</t>
        </is>
      </c>
      <c r="H11" s="24" t="n">
        <v>21</v>
      </c>
    </row>
    <row r="12">
      <c r="A12" s="21" t="n">
        <v>8</v>
      </c>
      <c r="B12" s="22" t="n">
        <v>46280</v>
      </c>
      <c r="C12" s="23" t="n">
        <v>0.3375</v>
      </c>
      <c r="D12" s="5" t="inlineStr">
        <is>
          <t>A</t>
        </is>
      </c>
      <c r="E12" s="5" t="inlineStr">
        <is>
          <t>Op. 1</t>
        </is>
      </c>
      <c r="F12" s="5" t="inlineStr">
        <is>
          <t>Parafusadeira 3</t>
        </is>
      </c>
      <c r="G12" s="5" t="inlineStr">
        <is>
          <t>L-0915</t>
        </is>
      </c>
      <c r="H12" s="24" t="n">
        <v>21.22</v>
      </c>
    </row>
    <row r="13">
      <c r="A13" s="21" t="n">
        <v>9</v>
      </c>
      <c r="B13" s="22" t="n">
        <v>46280</v>
      </c>
      <c r="C13" s="23" t="n">
        <v>0.375</v>
      </c>
      <c r="D13" s="5" t="inlineStr">
        <is>
          <t>A</t>
        </is>
      </c>
      <c r="E13" s="5" t="inlineStr">
        <is>
          <t>Op. 1</t>
        </is>
      </c>
      <c r="F13" s="5" t="inlineStr">
        <is>
          <t>Parafusadeira 3</t>
        </is>
      </c>
      <c r="G13" s="5" t="inlineStr">
        <is>
          <t>L-0915</t>
        </is>
      </c>
      <c r="H13" s="24" t="n">
        <v>19.91</v>
      </c>
    </row>
    <row r="14">
      <c r="A14" s="21" t="n">
        <v>10</v>
      </c>
      <c r="B14" s="22" t="n">
        <v>46280</v>
      </c>
      <c r="C14" s="23" t="n">
        <v>0.3763888888888889</v>
      </c>
      <c r="D14" s="5" t="inlineStr">
        <is>
          <t>A</t>
        </is>
      </c>
      <c r="E14" s="5" t="inlineStr">
        <is>
          <t>Op. 1</t>
        </is>
      </c>
      <c r="F14" s="5" t="inlineStr">
        <is>
          <t>Parafusadeira 3</t>
        </is>
      </c>
      <c r="G14" s="5" t="inlineStr">
        <is>
          <t>L-0915</t>
        </is>
      </c>
      <c r="H14" s="24" t="n">
        <v>20.76</v>
      </c>
    </row>
    <row r="15">
      <c r="A15" s="21" t="n">
        <v>11</v>
      </c>
      <c r="B15" s="22" t="n">
        <v>46280</v>
      </c>
      <c r="C15" s="23" t="n">
        <v>0.3777777777777778</v>
      </c>
      <c r="D15" s="5" t="inlineStr">
        <is>
          <t>A</t>
        </is>
      </c>
      <c r="E15" s="5" t="inlineStr">
        <is>
          <t>Op. 1</t>
        </is>
      </c>
      <c r="F15" s="5" t="inlineStr">
        <is>
          <t>Parafusadeira 3</t>
        </is>
      </c>
      <c r="G15" s="5" t="inlineStr">
        <is>
          <t>L-0915</t>
        </is>
      </c>
      <c r="H15" s="24" t="n">
        <v>19.81</v>
      </c>
    </row>
    <row r="16">
      <c r="A16" s="21" t="n">
        <v>12</v>
      </c>
      <c r="B16" s="22" t="n">
        <v>46280</v>
      </c>
      <c r="C16" s="23" t="n">
        <v>0.3791666666666667</v>
      </c>
      <c r="D16" s="5" t="inlineStr">
        <is>
          <t>A</t>
        </is>
      </c>
      <c r="E16" s="5" t="inlineStr">
        <is>
          <t>Op. 1</t>
        </is>
      </c>
      <c r="F16" s="5" t="inlineStr">
        <is>
          <t>Parafusadeira 3</t>
        </is>
      </c>
      <c r="G16" s="5" t="inlineStr">
        <is>
          <t>L-0915</t>
        </is>
      </c>
      <c r="H16" s="24" t="n">
        <v>19.89</v>
      </c>
    </row>
    <row r="17">
      <c r="A17" s="21" t="n">
        <v>13</v>
      </c>
      <c r="B17" s="22" t="n">
        <v>46280</v>
      </c>
      <c r="C17" s="23" t="n">
        <v>0.4166666666666667</v>
      </c>
      <c r="D17" s="5" t="inlineStr">
        <is>
          <t>A</t>
        </is>
      </c>
      <c r="E17" s="5" t="inlineStr">
        <is>
          <t>Op. 1</t>
        </is>
      </c>
      <c r="F17" s="5" t="inlineStr">
        <is>
          <t>Parafusadeira 3</t>
        </is>
      </c>
      <c r="G17" s="5" t="inlineStr">
        <is>
          <t>L-0915</t>
        </is>
      </c>
      <c r="H17" s="24" t="n">
        <v>20.44</v>
      </c>
    </row>
    <row r="18">
      <c r="A18" s="21" t="n">
        <v>14</v>
      </c>
      <c r="B18" s="22" t="n">
        <v>46280</v>
      </c>
      <c r="C18" s="23" t="n">
        <v>0.4180555555555556</v>
      </c>
      <c r="D18" s="5" t="inlineStr">
        <is>
          <t>A</t>
        </is>
      </c>
      <c r="E18" s="5" t="inlineStr">
        <is>
          <t>Op. 1</t>
        </is>
      </c>
      <c r="F18" s="5" t="inlineStr">
        <is>
          <t>Parafusadeira 3</t>
        </is>
      </c>
      <c r="G18" s="5" t="inlineStr">
        <is>
          <t>L-0915</t>
        </is>
      </c>
      <c r="H18" s="24" t="n">
        <v>20.71</v>
      </c>
    </row>
    <row r="19">
      <c r="A19" s="21" t="n">
        <v>15</v>
      </c>
      <c r="B19" s="22" t="n">
        <v>46280</v>
      </c>
      <c r="C19" s="23" t="n">
        <v>0.4194444444444445</v>
      </c>
      <c r="D19" s="5" t="inlineStr">
        <is>
          <t>A</t>
        </is>
      </c>
      <c r="E19" s="5" t="inlineStr">
        <is>
          <t>Op. 1</t>
        </is>
      </c>
      <c r="F19" s="5" t="inlineStr">
        <is>
          <t>Parafusadeira 3</t>
        </is>
      </c>
      <c r="G19" s="5" t="inlineStr">
        <is>
          <t>L-0915</t>
        </is>
      </c>
      <c r="H19" s="24" t="n">
        <v>20</v>
      </c>
    </row>
    <row r="20">
      <c r="A20" s="21" t="n">
        <v>16</v>
      </c>
      <c r="B20" s="22" t="n">
        <v>46280</v>
      </c>
      <c r="C20" s="23" t="n">
        <v>0.4208333333333333</v>
      </c>
      <c r="D20" s="5" t="inlineStr">
        <is>
          <t>A</t>
        </is>
      </c>
      <c r="E20" s="5" t="inlineStr">
        <is>
          <t>Op. 1</t>
        </is>
      </c>
      <c r="F20" s="5" t="inlineStr">
        <is>
          <t>Parafusadeira 3</t>
        </is>
      </c>
      <c r="G20" s="5" t="inlineStr">
        <is>
          <t>L-0915</t>
        </is>
      </c>
      <c r="H20" s="24" t="n">
        <v>20.66</v>
      </c>
    </row>
    <row r="21">
      <c r="A21" s="21" t="n">
        <v>17</v>
      </c>
      <c r="B21" s="22" t="n">
        <v>46280</v>
      </c>
      <c r="C21" s="23" t="n">
        <v>0.4583333333333333</v>
      </c>
      <c r="D21" s="5" t="inlineStr">
        <is>
          <t>A</t>
        </is>
      </c>
      <c r="E21" s="5" t="inlineStr">
        <is>
          <t>Op. 1</t>
        </is>
      </c>
      <c r="F21" s="5" t="inlineStr">
        <is>
          <t>Parafusadeira 3</t>
        </is>
      </c>
      <c r="G21" s="5" t="inlineStr">
        <is>
          <t>L-0915</t>
        </is>
      </c>
      <c r="H21" s="24" t="n">
        <v>20.19</v>
      </c>
    </row>
    <row r="22">
      <c r="A22" s="21" t="n">
        <v>18</v>
      </c>
      <c r="B22" s="22" t="n">
        <v>46280</v>
      </c>
      <c r="C22" s="23" t="n">
        <v>0.4597222222222222</v>
      </c>
      <c r="D22" s="5" t="inlineStr">
        <is>
          <t>A</t>
        </is>
      </c>
      <c r="E22" s="5" t="inlineStr">
        <is>
          <t>Op. 1</t>
        </is>
      </c>
      <c r="F22" s="5" t="inlineStr">
        <is>
          <t>Parafusadeira 3</t>
        </is>
      </c>
      <c r="G22" s="5" t="inlineStr">
        <is>
          <t>L-0915</t>
        </is>
      </c>
      <c r="H22" s="24" t="n">
        <v>19.61</v>
      </c>
    </row>
    <row r="23">
      <c r="A23" s="21" t="n">
        <v>19</v>
      </c>
      <c r="B23" s="22" t="n">
        <v>46280</v>
      </c>
      <c r="C23" s="23" t="n">
        <v>0.4611111111111111</v>
      </c>
      <c r="D23" s="5" t="inlineStr">
        <is>
          <t>A</t>
        </is>
      </c>
      <c r="E23" s="5" t="inlineStr">
        <is>
          <t>Op. 1</t>
        </is>
      </c>
      <c r="F23" s="5" t="inlineStr">
        <is>
          <t>Parafusadeira 3</t>
        </is>
      </c>
      <c r="G23" s="5" t="inlineStr">
        <is>
          <t>L-0915</t>
        </is>
      </c>
      <c r="H23" s="24" t="n">
        <v>21.3</v>
      </c>
    </row>
    <row r="24">
      <c r="A24" s="21" t="n">
        <v>20</v>
      </c>
      <c r="B24" s="22" t="n">
        <v>46280</v>
      </c>
      <c r="C24" s="23" t="n">
        <v>0.4625</v>
      </c>
      <c r="D24" s="5" t="inlineStr">
        <is>
          <t>A</t>
        </is>
      </c>
      <c r="E24" s="5" t="inlineStr">
        <is>
          <t>Op. 1</t>
        </is>
      </c>
      <c r="F24" s="5" t="inlineStr">
        <is>
          <t>Parafusadeira 3</t>
        </is>
      </c>
      <c r="G24" s="5" t="inlineStr">
        <is>
          <t>L-0915</t>
        </is>
      </c>
      <c r="H24" s="24" t="n">
        <v>20.04</v>
      </c>
    </row>
    <row r="25">
      <c r="A25" s="21" t="n">
        <v>21</v>
      </c>
      <c r="B25" s="22" t="n">
        <v>46280</v>
      </c>
      <c r="C25" s="23" t="n">
        <v>0.5</v>
      </c>
      <c r="D25" s="5" t="inlineStr">
        <is>
          <t>A</t>
        </is>
      </c>
      <c r="E25" s="5" t="inlineStr">
        <is>
          <t>Op. 1</t>
        </is>
      </c>
      <c r="F25" s="5" t="inlineStr">
        <is>
          <t>Parafusadeira 3</t>
        </is>
      </c>
      <c r="G25" s="5" t="inlineStr">
        <is>
          <t>L-0915</t>
        </is>
      </c>
      <c r="H25" s="24" t="n">
        <v>19.87</v>
      </c>
    </row>
    <row r="26">
      <c r="A26" s="21" t="n">
        <v>22</v>
      </c>
      <c r="B26" s="22" t="n">
        <v>46280</v>
      </c>
      <c r="C26" s="23" t="n">
        <v>0.5013888888888889</v>
      </c>
      <c r="D26" s="5" t="inlineStr">
        <is>
          <t>A</t>
        </is>
      </c>
      <c r="E26" s="5" t="inlineStr">
        <is>
          <t>Op. 1</t>
        </is>
      </c>
      <c r="F26" s="5" t="inlineStr">
        <is>
          <t>Parafusadeira 3</t>
        </is>
      </c>
      <c r="G26" s="5" t="inlineStr">
        <is>
          <t>L-0915</t>
        </is>
      </c>
      <c r="H26" s="24" t="n">
        <v>19.27</v>
      </c>
    </row>
    <row r="27">
      <c r="A27" s="21" t="n">
        <v>23</v>
      </c>
      <c r="B27" s="22" t="n">
        <v>46280</v>
      </c>
      <c r="C27" s="23" t="n">
        <v>0.5027777777777778</v>
      </c>
      <c r="D27" s="5" t="inlineStr">
        <is>
          <t>A</t>
        </is>
      </c>
      <c r="E27" s="5" t="inlineStr">
        <is>
          <t>Op. 1</t>
        </is>
      </c>
      <c r="F27" s="5" t="inlineStr">
        <is>
          <t>Parafusadeira 3</t>
        </is>
      </c>
      <c r="G27" s="5" t="inlineStr">
        <is>
          <t>L-0915</t>
        </is>
      </c>
      <c r="H27" s="24" t="n">
        <v>20.52</v>
      </c>
    </row>
    <row r="28">
      <c r="A28" s="21" t="n">
        <v>24</v>
      </c>
      <c r="B28" s="22" t="n">
        <v>46280</v>
      </c>
      <c r="C28" s="23" t="n">
        <v>0.5041666666666667</v>
      </c>
      <c r="D28" s="5" t="inlineStr">
        <is>
          <t>A</t>
        </is>
      </c>
      <c r="E28" s="5" t="inlineStr">
        <is>
          <t>Op. 1</t>
        </is>
      </c>
      <c r="F28" s="5" t="inlineStr">
        <is>
          <t>Parafusadeira 3</t>
        </is>
      </c>
      <c r="G28" s="5" t="inlineStr">
        <is>
          <t>L-0915</t>
        </is>
      </c>
      <c r="H28" s="24" t="n">
        <v>21.11</v>
      </c>
    </row>
    <row r="29">
      <c r="A29" s="21" t="n">
        <v>25</v>
      </c>
      <c r="B29" s="22" t="n">
        <v>46280</v>
      </c>
      <c r="C29" s="23" t="n">
        <v>0.5416666666666666</v>
      </c>
      <c r="D29" s="5" t="inlineStr">
        <is>
          <t>A</t>
        </is>
      </c>
      <c r="E29" s="5" t="inlineStr">
        <is>
          <t>Op. 1</t>
        </is>
      </c>
      <c r="F29" s="5" t="inlineStr">
        <is>
          <t>Parafusadeira 3</t>
        </is>
      </c>
      <c r="G29" s="5" t="inlineStr">
        <is>
          <t>L-0915</t>
        </is>
      </c>
      <c r="H29" s="24" t="n">
        <v>20.89</v>
      </c>
    </row>
    <row r="30">
      <c r="A30" s="21" t="n">
        <v>26</v>
      </c>
      <c r="B30" s="22" t="n">
        <v>46280</v>
      </c>
      <c r="C30" s="23" t="n">
        <v>0.5430555555555555</v>
      </c>
      <c r="D30" s="5" t="inlineStr">
        <is>
          <t>A</t>
        </is>
      </c>
      <c r="E30" s="5" t="inlineStr">
        <is>
          <t>Op. 1</t>
        </is>
      </c>
      <c r="F30" s="5" t="inlineStr">
        <is>
          <t>Parafusadeira 3</t>
        </is>
      </c>
      <c r="G30" s="5" t="inlineStr">
        <is>
          <t>L-0915</t>
        </is>
      </c>
      <c r="H30" s="24" t="n">
        <v>20.37</v>
      </c>
    </row>
    <row r="31">
      <c r="A31" s="21" t="n">
        <v>27</v>
      </c>
      <c r="B31" s="22" t="n">
        <v>46280</v>
      </c>
      <c r="C31" s="23" t="n">
        <v>0.5444444444444444</v>
      </c>
      <c r="D31" s="5" t="inlineStr">
        <is>
          <t>A</t>
        </is>
      </c>
      <c r="E31" s="5" t="inlineStr">
        <is>
          <t>Op. 1</t>
        </is>
      </c>
      <c r="F31" s="5" t="inlineStr">
        <is>
          <t>Parafusadeira 3</t>
        </is>
      </c>
      <c r="G31" s="5" t="inlineStr">
        <is>
          <t>L-0915</t>
        </is>
      </c>
      <c r="H31" s="24" t="n">
        <v>20.49</v>
      </c>
    </row>
    <row r="32">
      <c r="A32" s="21" t="n">
        <v>28</v>
      </c>
      <c r="B32" s="22" t="n">
        <v>46280</v>
      </c>
      <c r="C32" s="23" t="n">
        <v>0.5458333333333333</v>
      </c>
      <c r="D32" s="5" t="inlineStr">
        <is>
          <t>A</t>
        </is>
      </c>
      <c r="E32" s="5" t="inlineStr">
        <is>
          <t>Op. 1</t>
        </is>
      </c>
      <c r="F32" s="5" t="inlineStr">
        <is>
          <t>Parafusadeira 3</t>
        </is>
      </c>
      <c r="G32" s="5" t="inlineStr">
        <is>
          <t>L-0915</t>
        </is>
      </c>
      <c r="H32" s="24" t="n">
        <v>20.38</v>
      </c>
    </row>
    <row r="33">
      <c r="A33" s="21" t="n">
        <v>29</v>
      </c>
      <c r="B33" s="22" t="n">
        <v>46280</v>
      </c>
      <c r="C33" s="23" t="n">
        <v>0.5833333333333334</v>
      </c>
      <c r="D33" s="5" t="inlineStr">
        <is>
          <t>A</t>
        </is>
      </c>
      <c r="E33" s="5" t="inlineStr">
        <is>
          <t>Op. 1</t>
        </is>
      </c>
      <c r="F33" s="5" t="inlineStr">
        <is>
          <t>Parafusadeira 3</t>
        </is>
      </c>
      <c r="G33" s="5" t="inlineStr">
        <is>
          <t>L-0915</t>
        </is>
      </c>
      <c r="H33" s="24" t="n">
        <v>20.55</v>
      </c>
    </row>
    <row r="34">
      <c r="A34" s="21" t="n">
        <v>30</v>
      </c>
      <c r="B34" s="22" t="n">
        <v>46280</v>
      </c>
      <c r="C34" s="23" t="n">
        <v>0.5847222222222223</v>
      </c>
      <c r="D34" s="5" t="inlineStr">
        <is>
          <t>A</t>
        </is>
      </c>
      <c r="E34" s="5" t="inlineStr">
        <is>
          <t>Op. 1</t>
        </is>
      </c>
      <c r="F34" s="5" t="inlineStr">
        <is>
          <t>Parafusadeira 3</t>
        </is>
      </c>
      <c r="G34" s="5" t="inlineStr">
        <is>
          <t>L-0915</t>
        </is>
      </c>
      <c r="H34" s="24" t="n">
        <v>21.1</v>
      </c>
    </row>
    <row r="35">
      <c r="A35" s="21" t="n">
        <v>31</v>
      </c>
      <c r="B35" s="22" t="n">
        <v>46280</v>
      </c>
      <c r="C35" s="23" t="n">
        <v>0.5861111111111111</v>
      </c>
      <c r="D35" s="5" t="inlineStr">
        <is>
          <t>A</t>
        </is>
      </c>
      <c r="E35" s="5" t="inlineStr">
        <is>
          <t>Op. 1</t>
        </is>
      </c>
      <c r="F35" s="5" t="inlineStr">
        <is>
          <t>Parafusadeira 3</t>
        </is>
      </c>
      <c r="G35" s="5" t="inlineStr">
        <is>
          <t>L-0915</t>
        </is>
      </c>
      <c r="H35" s="24" t="n">
        <v>19.98</v>
      </c>
    </row>
    <row r="36">
      <c r="A36" s="21" t="n">
        <v>32</v>
      </c>
      <c r="B36" s="22" t="n">
        <v>46280</v>
      </c>
      <c r="C36" s="23" t="n">
        <v>0.5875</v>
      </c>
      <c r="D36" s="5" t="inlineStr">
        <is>
          <t>A</t>
        </is>
      </c>
      <c r="E36" s="5" t="inlineStr">
        <is>
          <t>Op. 1</t>
        </is>
      </c>
      <c r="F36" s="5" t="inlineStr">
        <is>
          <t>Parafusadeira 3</t>
        </is>
      </c>
      <c r="G36" s="5" t="inlineStr">
        <is>
          <t>L-0915</t>
        </is>
      </c>
      <c r="H36" s="24" t="n">
        <v>20.07</v>
      </c>
    </row>
    <row r="37">
      <c r="A37" s="21" t="n">
        <v>33</v>
      </c>
      <c r="B37" s="22" t="n">
        <v>46280</v>
      </c>
      <c r="C37" s="23" t="n">
        <v>0.625</v>
      </c>
      <c r="D37" s="5" t="inlineStr">
        <is>
          <t>A</t>
        </is>
      </c>
      <c r="E37" s="5" t="inlineStr">
        <is>
          <t>Op. 1</t>
        </is>
      </c>
      <c r="F37" s="5" t="inlineStr">
        <is>
          <t>Parafusadeira 3</t>
        </is>
      </c>
      <c r="G37" s="5" t="inlineStr">
        <is>
          <t>L-0915</t>
        </is>
      </c>
      <c r="H37" s="24" t="n">
        <v>20.3</v>
      </c>
    </row>
    <row r="38">
      <c r="A38" s="21" t="n">
        <v>34</v>
      </c>
      <c r="B38" s="22" t="n">
        <v>46280</v>
      </c>
      <c r="C38" s="23" t="n">
        <v>0.6263888888888889</v>
      </c>
      <c r="D38" s="5" t="inlineStr">
        <is>
          <t>A</t>
        </is>
      </c>
      <c r="E38" s="5" t="inlineStr">
        <is>
          <t>Op. 1</t>
        </is>
      </c>
      <c r="F38" s="5" t="inlineStr">
        <is>
          <t>Parafusadeira 3</t>
        </is>
      </c>
      <c r="G38" s="5" t="inlineStr">
        <is>
          <t>L-0915</t>
        </is>
      </c>
      <c r="H38" s="24" t="n">
        <v>21.14</v>
      </c>
    </row>
    <row r="39">
      <c r="A39" s="21" t="n">
        <v>35</v>
      </c>
      <c r="B39" s="22" t="n">
        <v>46280</v>
      </c>
      <c r="C39" s="23" t="n">
        <v>0.6277777777777778</v>
      </c>
      <c r="D39" s="5" t="inlineStr">
        <is>
          <t>A</t>
        </is>
      </c>
      <c r="E39" s="5" t="inlineStr">
        <is>
          <t>Op. 1</t>
        </is>
      </c>
      <c r="F39" s="5" t="inlineStr">
        <is>
          <t>Parafusadeira 3</t>
        </is>
      </c>
      <c r="G39" s="5" t="inlineStr">
        <is>
          <t>L-0915</t>
        </is>
      </c>
      <c r="H39" s="24" t="n">
        <v>20.11</v>
      </c>
    </row>
    <row r="40">
      <c r="A40" s="21" t="n">
        <v>36</v>
      </c>
      <c r="B40" s="22" t="n">
        <v>46280</v>
      </c>
      <c r="C40" s="23" t="n">
        <v>0.6291666666666667</v>
      </c>
      <c r="D40" s="5" t="inlineStr">
        <is>
          <t>A</t>
        </is>
      </c>
      <c r="E40" s="5" t="inlineStr">
        <is>
          <t>Op. 1</t>
        </is>
      </c>
      <c r="F40" s="5" t="inlineStr">
        <is>
          <t>Parafusadeira 3</t>
        </is>
      </c>
      <c r="G40" s="5" t="inlineStr">
        <is>
          <t>L-0915</t>
        </is>
      </c>
      <c r="H40" s="24" t="n">
        <v>19.7</v>
      </c>
    </row>
    <row r="41">
      <c r="A41" s="21" t="n">
        <v>37</v>
      </c>
      <c r="B41" s="22" t="n">
        <v>46280</v>
      </c>
      <c r="C41" s="23" t="n">
        <v>0.6666666666666666</v>
      </c>
      <c r="D41" s="5" t="inlineStr">
        <is>
          <t>A</t>
        </is>
      </c>
      <c r="E41" s="5" t="inlineStr">
        <is>
          <t>Op. 1</t>
        </is>
      </c>
      <c r="F41" s="5" t="inlineStr">
        <is>
          <t>Parafusadeira 3</t>
        </is>
      </c>
      <c r="G41" s="5" t="inlineStr">
        <is>
          <t>L-0915</t>
        </is>
      </c>
      <c r="H41" s="24" t="n">
        <v>20.65</v>
      </c>
    </row>
    <row r="42">
      <c r="A42" s="21" t="n">
        <v>38</v>
      </c>
      <c r="B42" s="22" t="n">
        <v>46280</v>
      </c>
      <c r="C42" s="23" t="n">
        <v>0.6680555555555555</v>
      </c>
      <c r="D42" s="5" t="inlineStr">
        <is>
          <t>A</t>
        </is>
      </c>
      <c r="E42" s="5" t="inlineStr">
        <is>
          <t>Op. 1</t>
        </is>
      </c>
      <c r="F42" s="5" t="inlineStr">
        <is>
          <t>Parafusadeira 3</t>
        </is>
      </c>
      <c r="G42" s="5" t="inlineStr">
        <is>
          <t>L-0915</t>
        </is>
      </c>
      <c r="H42" s="24" t="n">
        <v>20.72</v>
      </c>
    </row>
    <row r="43">
      <c r="A43" s="21" t="n">
        <v>39</v>
      </c>
      <c r="B43" s="22" t="n">
        <v>46280</v>
      </c>
      <c r="C43" s="23" t="n">
        <v>0.6694444444444444</v>
      </c>
      <c r="D43" s="5" t="inlineStr">
        <is>
          <t>A</t>
        </is>
      </c>
      <c r="E43" s="5" t="inlineStr">
        <is>
          <t>Op. 1</t>
        </is>
      </c>
      <c r="F43" s="5" t="inlineStr">
        <is>
          <t>Parafusadeira 3</t>
        </is>
      </c>
      <c r="G43" s="5" t="inlineStr">
        <is>
          <t>L-0915</t>
        </is>
      </c>
      <c r="H43" s="24" t="n">
        <v>21.48</v>
      </c>
    </row>
    <row r="44">
      <c r="A44" s="21" t="n">
        <v>40</v>
      </c>
      <c r="B44" s="22" t="n">
        <v>46280</v>
      </c>
      <c r="C44" s="23" t="n">
        <v>0.6708333333333333</v>
      </c>
      <c r="D44" s="5" t="inlineStr">
        <is>
          <t>A</t>
        </is>
      </c>
      <c r="E44" s="5" t="inlineStr">
        <is>
          <t>Op. 1</t>
        </is>
      </c>
      <c r="F44" s="5" t="inlineStr">
        <is>
          <t>Parafusadeira 3</t>
        </is>
      </c>
      <c r="G44" s="5" t="inlineStr">
        <is>
          <t>L-0915</t>
        </is>
      </c>
      <c r="H44" s="24" t="n">
        <v>21.06</v>
      </c>
    </row>
    <row r="45">
      <c r="A45" s="21" t="n">
        <v>41</v>
      </c>
      <c r="B45" s="22" t="n"/>
      <c r="C45" s="23" t="n"/>
      <c r="D45" s="5" t="n"/>
      <c r="E45" s="5" t="n"/>
      <c r="F45" s="5" t="n"/>
      <c r="G45" s="5" t="n"/>
      <c r="H45" s="24" t="n"/>
    </row>
    <row r="46">
      <c r="A46" s="21" t="n">
        <v>42</v>
      </c>
      <c r="B46" s="22" t="n"/>
      <c r="C46" s="23" t="n"/>
      <c r="D46" s="5" t="n"/>
      <c r="E46" s="5" t="n"/>
      <c r="F46" s="5" t="n"/>
      <c r="G46" s="5" t="n"/>
      <c r="H46" s="24" t="n"/>
    </row>
    <row r="47">
      <c r="A47" s="21" t="n">
        <v>43</v>
      </c>
      <c r="B47" s="22" t="n"/>
      <c r="C47" s="23" t="n"/>
      <c r="D47" s="5" t="n"/>
      <c r="E47" s="5" t="n"/>
      <c r="F47" s="5" t="n"/>
      <c r="G47" s="5" t="n"/>
      <c r="H47" s="24" t="n"/>
    </row>
    <row r="48">
      <c r="A48" s="21" t="n">
        <v>44</v>
      </c>
      <c r="B48" s="22" t="n"/>
      <c r="C48" s="23" t="n"/>
      <c r="D48" s="5" t="n"/>
      <c r="E48" s="5" t="n"/>
      <c r="F48" s="5" t="n"/>
      <c r="G48" s="5" t="n"/>
      <c r="H48" s="24" t="n"/>
    </row>
    <row r="49">
      <c r="A49" s="21" t="n">
        <v>45</v>
      </c>
      <c r="B49" s="22" t="n"/>
      <c r="C49" s="23" t="n"/>
      <c r="D49" s="5" t="n"/>
      <c r="E49" s="5" t="n"/>
      <c r="F49" s="5" t="n"/>
      <c r="G49" s="5" t="n"/>
      <c r="H49" s="24" t="n"/>
    </row>
    <row r="50">
      <c r="A50" s="21" t="n">
        <v>46</v>
      </c>
      <c r="B50" s="22" t="n"/>
      <c r="C50" s="23" t="n"/>
      <c r="D50" s="5" t="n"/>
      <c r="E50" s="5" t="n"/>
      <c r="F50" s="5" t="n"/>
      <c r="G50" s="5" t="n"/>
      <c r="H50" s="24" t="n"/>
    </row>
    <row r="51">
      <c r="A51" s="21" t="n">
        <v>47</v>
      </c>
      <c r="B51" s="22" t="n"/>
      <c r="C51" s="23" t="n"/>
      <c r="D51" s="5" t="n"/>
      <c r="E51" s="5" t="n"/>
      <c r="F51" s="5" t="n"/>
      <c r="G51" s="5" t="n"/>
      <c r="H51" s="24" t="n"/>
    </row>
    <row r="52">
      <c r="A52" s="21" t="n">
        <v>48</v>
      </c>
      <c r="B52" s="22" t="n"/>
      <c r="C52" s="23" t="n"/>
      <c r="D52" s="5" t="n"/>
      <c r="E52" s="5" t="n"/>
      <c r="F52" s="5" t="n"/>
      <c r="G52" s="5" t="n"/>
      <c r="H52" s="24" t="n"/>
    </row>
    <row r="53">
      <c r="A53" s="21" t="n">
        <v>49</v>
      </c>
      <c r="B53" s="22" t="n"/>
      <c r="C53" s="23" t="n"/>
      <c r="D53" s="5" t="n"/>
      <c r="E53" s="5" t="n"/>
      <c r="F53" s="5" t="n"/>
      <c r="G53" s="5" t="n"/>
      <c r="H53" s="24" t="n"/>
    </row>
    <row r="54">
      <c r="A54" s="21" t="n">
        <v>50</v>
      </c>
      <c r="B54" s="22" t="n"/>
      <c r="C54" s="23" t="n"/>
      <c r="D54" s="5" t="n"/>
      <c r="E54" s="5" t="n"/>
      <c r="F54" s="5" t="n"/>
      <c r="G54" s="5" t="n"/>
      <c r="H54" s="24" t="n"/>
    </row>
    <row r="55">
      <c r="A55" s="21" t="n">
        <v>51</v>
      </c>
      <c r="B55" s="22" t="n"/>
      <c r="C55" s="23" t="n"/>
      <c r="D55" s="5" t="n"/>
      <c r="E55" s="5" t="n"/>
      <c r="F55" s="5" t="n"/>
      <c r="G55" s="5" t="n"/>
      <c r="H55" s="24" t="n"/>
    </row>
    <row r="56">
      <c r="A56" s="21" t="n">
        <v>52</v>
      </c>
      <c r="B56" s="22" t="n"/>
      <c r="C56" s="23" t="n"/>
      <c r="D56" s="5" t="n"/>
      <c r="E56" s="5" t="n"/>
      <c r="F56" s="5" t="n"/>
      <c r="G56" s="5" t="n"/>
      <c r="H56" s="24" t="n"/>
    </row>
    <row r="57">
      <c r="A57" s="21" t="n">
        <v>53</v>
      </c>
      <c r="B57" s="22" t="n"/>
      <c r="C57" s="23" t="n"/>
      <c r="D57" s="5" t="n"/>
      <c r="E57" s="5" t="n"/>
      <c r="F57" s="5" t="n"/>
      <c r="G57" s="5" t="n"/>
      <c r="H57" s="24" t="n"/>
    </row>
    <row r="58">
      <c r="A58" s="21" t="n">
        <v>54</v>
      </c>
      <c r="B58" s="22" t="n"/>
      <c r="C58" s="23" t="n"/>
      <c r="D58" s="5" t="n"/>
      <c r="E58" s="5" t="n"/>
      <c r="F58" s="5" t="n"/>
      <c r="G58" s="5" t="n"/>
      <c r="H58" s="24" t="n"/>
    </row>
    <row r="59">
      <c r="A59" s="21" t="n">
        <v>55</v>
      </c>
      <c r="B59" s="22" t="n"/>
      <c r="C59" s="23" t="n"/>
      <c r="D59" s="5" t="n"/>
      <c r="E59" s="5" t="n"/>
      <c r="F59" s="5" t="n"/>
      <c r="G59" s="5" t="n"/>
      <c r="H59" s="24" t="n"/>
    </row>
    <row r="60">
      <c r="A60" s="21" t="n">
        <v>56</v>
      </c>
      <c r="B60" s="22" t="n"/>
      <c r="C60" s="23" t="n"/>
      <c r="D60" s="5" t="n"/>
      <c r="E60" s="5" t="n"/>
      <c r="F60" s="5" t="n"/>
      <c r="G60" s="5" t="n"/>
      <c r="H60" s="24" t="n"/>
    </row>
    <row r="61">
      <c r="A61" s="21" t="n">
        <v>57</v>
      </c>
      <c r="B61" s="22" t="n"/>
      <c r="C61" s="23" t="n"/>
      <c r="D61" s="5" t="n"/>
      <c r="E61" s="5" t="n"/>
      <c r="F61" s="5" t="n"/>
      <c r="G61" s="5" t="n"/>
      <c r="H61" s="24" t="n"/>
    </row>
    <row r="62">
      <c r="A62" s="21" t="n">
        <v>58</v>
      </c>
      <c r="B62" s="22" t="n"/>
      <c r="C62" s="23" t="n"/>
      <c r="D62" s="5" t="n"/>
      <c r="E62" s="5" t="n"/>
      <c r="F62" s="5" t="n"/>
      <c r="G62" s="5" t="n"/>
      <c r="H62" s="24" t="n"/>
    </row>
    <row r="63">
      <c r="A63" s="21" t="n">
        <v>59</v>
      </c>
      <c r="B63" s="22" t="n"/>
      <c r="C63" s="23" t="n"/>
      <c r="D63" s="5" t="n"/>
      <c r="E63" s="5" t="n"/>
      <c r="F63" s="5" t="n"/>
      <c r="G63" s="5" t="n"/>
      <c r="H63" s="24" t="n"/>
    </row>
    <row r="64">
      <c r="A64" s="21" t="n">
        <v>60</v>
      </c>
      <c r="B64" s="22" t="n"/>
      <c r="C64" s="23" t="n"/>
      <c r="D64" s="5" t="n"/>
      <c r="E64" s="5" t="n"/>
      <c r="F64" s="5" t="n"/>
      <c r="G64" s="5" t="n"/>
      <c r="H64" s="24" t="n"/>
    </row>
    <row r="65">
      <c r="A65" s="21" t="n">
        <v>61</v>
      </c>
      <c r="B65" s="22" t="n"/>
      <c r="C65" s="23" t="n"/>
      <c r="D65" s="5" t="n"/>
      <c r="E65" s="5" t="n"/>
      <c r="F65" s="5" t="n"/>
      <c r="G65" s="5" t="n"/>
      <c r="H65" s="24" t="n"/>
    </row>
    <row r="66">
      <c r="A66" s="21" t="n">
        <v>62</v>
      </c>
      <c r="B66" s="22" t="n"/>
      <c r="C66" s="23" t="n"/>
      <c r="D66" s="5" t="n"/>
      <c r="E66" s="5" t="n"/>
      <c r="F66" s="5" t="n"/>
      <c r="G66" s="5" t="n"/>
      <c r="H66" s="24" t="n"/>
    </row>
    <row r="67">
      <c r="A67" s="21" t="n">
        <v>63</v>
      </c>
      <c r="B67" s="22" t="n"/>
      <c r="C67" s="23" t="n"/>
      <c r="D67" s="5" t="n"/>
      <c r="E67" s="5" t="n"/>
      <c r="F67" s="5" t="n"/>
      <c r="G67" s="5" t="n"/>
      <c r="H67" s="24" t="n"/>
    </row>
    <row r="68">
      <c r="A68" s="21" t="n">
        <v>64</v>
      </c>
      <c r="B68" s="22" t="n"/>
      <c r="C68" s="23" t="n"/>
      <c r="D68" s="5" t="n"/>
      <c r="E68" s="5" t="n"/>
      <c r="F68" s="5" t="n"/>
      <c r="G68" s="5" t="n"/>
      <c r="H68" s="24" t="n"/>
    </row>
    <row r="69">
      <c r="A69" s="21" t="n">
        <v>65</v>
      </c>
      <c r="B69" s="22" t="n"/>
      <c r="C69" s="23" t="n"/>
      <c r="D69" s="5" t="n"/>
      <c r="E69" s="5" t="n"/>
      <c r="F69" s="5" t="n"/>
      <c r="G69" s="5" t="n"/>
      <c r="H69" s="24" t="n"/>
    </row>
    <row r="70">
      <c r="A70" s="21" t="n">
        <v>66</v>
      </c>
      <c r="B70" s="22" t="n"/>
      <c r="C70" s="23" t="n"/>
      <c r="D70" s="5" t="n"/>
      <c r="E70" s="5" t="n"/>
      <c r="F70" s="5" t="n"/>
      <c r="G70" s="5" t="n"/>
      <c r="H70" s="24" t="n"/>
    </row>
    <row r="71">
      <c r="A71" s="21" t="n">
        <v>67</v>
      </c>
      <c r="B71" s="22" t="n"/>
      <c r="C71" s="23" t="n"/>
      <c r="D71" s="5" t="n"/>
      <c r="E71" s="5" t="n"/>
      <c r="F71" s="5" t="n"/>
      <c r="G71" s="5" t="n"/>
      <c r="H71" s="24" t="n"/>
    </row>
    <row r="72">
      <c r="A72" s="21" t="n">
        <v>68</v>
      </c>
      <c r="B72" s="22" t="n"/>
      <c r="C72" s="23" t="n"/>
      <c r="D72" s="5" t="n"/>
      <c r="E72" s="5" t="n"/>
      <c r="F72" s="5" t="n"/>
      <c r="G72" s="5" t="n"/>
      <c r="H72" s="24" t="n"/>
    </row>
    <row r="73">
      <c r="A73" s="21" t="n">
        <v>69</v>
      </c>
      <c r="B73" s="22" t="n"/>
      <c r="C73" s="23" t="n"/>
      <c r="D73" s="5" t="n"/>
      <c r="E73" s="5" t="n"/>
      <c r="F73" s="5" t="n"/>
      <c r="G73" s="5" t="n"/>
      <c r="H73" s="24" t="n"/>
    </row>
    <row r="74">
      <c r="A74" s="21" t="n">
        <v>70</v>
      </c>
      <c r="B74" s="22" t="n"/>
      <c r="C74" s="23" t="n"/>
      <c r="D74" s="5" t="n"/>
      <c r="E74" s="5" t="n"/>
      <c r="F74" s="5" t="n"/>
      <c r="G74" s="5" t="n"/>
      <c r="H74" s="24" t="n"/>
    </row>
    <row r="75">
      <c r="A75" s="21" t="n">
        <v>71</v>
      </c>
      <c r="B75" s="22" t="n"/>
      <c r="C75" s="23" t="n"/>
      <c r="D75" s="5" t="n"/>
      <c r="E75" s="5" t="n"/>
      <c r="F75" s="5" t="n"/>
      <c r="G75" s="5" t="n"/>
      <c r="H75" s="24" t="n"/>
    </row>
    <row r="76">
      <c r="A76" s="21" t="n">
        <v>72</v>
      </c>
      <c r="B76" s="22" t="n"/>
      <c r="C76" s="23" t="n"/>
      <c r="D76" s="5" t="n"/>
      <c r="E76" s="5" t="n"/>
      <c r="F76" s="5" t="n"/>
      <c r="G76" s="5" t="n"/>
      <c r="H76" s="24" t="n"/>
    </row>
    <row r="77">
      <c r="A77" s="21" t="n">
        <v>73</v>
      </c>
      <c r="B77" s="22" t="n"/>
      <c r="C77" s="23" t="n"/>
      <c r="D77" s="5" t="n"/>
      <c r="E77" s="5" t="n"/>
      <c r="F77" s="5" t="n"/>
      <c r="G77" s="5" t="n"/>
      <c r="H77" s="24" t="n"/>
    </row>
    <row r="78">
      <c r="A78" s="21" t="n">
        <v>74</v>
      </c>
      <c r="B78" s="22" t="n"/>
      <c r="C78" s="23" t="n"/>
      <c r="D78" s="5" t="n"/>
      <c r="E78" s="5" t="n"/>
      <c r="F78" s="5" t="n"/>
      <c r="G78" s="5" t="n"/>
      <c r="H78" s="24" t="n"/>
    </row>
    <row r="79">
      <c r="A79" s="21" t="n">
        <v>75</v>
      </c>
      <c r="B79" s="22" t="n"/>
      <c r="C79" s="23" t="n"/>
      <c r="D79" s="5" t="n"/>
      <c r="E79" s="5" t="n"/>
      <c r="F79" s="5" t="n"/>
      <c r="G79" s="5" t="n"/>
      <c r="H79" s="24" t="n"/>
    </row>
    <row r="80">
      <c r="A80" s="21" t="n">
        <v>76</v>
      </c>
      <c r="B80" s="22" t="n"/>
      <c r="C80" s="23" t="n"/>
      <c r="D80" s="5" t="n"/>
      <c r="E80" s="5" t="n"/>
      <c r="F80" s="5" t="n"/>
      <c r="G80" s="5" t="n"/>
      <c r="H80" s="24" t="n"/>
    </row>
    <row r="81">
      <c r="A81" s="21" t="n">
        <v>77</v>
      </c>
      <c r="B81" s="22" t="n"/>
      <c r="C81" s="23" t="n"/>
      <c r="D81" s="5" t="n"/>
      <c r="E81" s="5" t="n"/>
      <c r="F81" s="5" t="n"/>
      <c r="G81" s="5" t="n"/>
      <c r="H81" s="24" t="n"/>
    </row>
    <row r="82">
      <c r="A82" s="21" t="n">
        <v>78</v>
      </c>
      <c r="B82" s="22" t="n"/>
      <c r="C82" s="23" t="n"/>
      <c r="D82" s="5" t="n"/>
      <c r="E82" s="5" t="n"/>
      <c r="F82" s="5" t="n"/>
      <c r="G82" s="5" t="n"/>
      <c r="H82" s="24" t="n"/>
    </row>
    <row r="83">
      <c r="A83" s="21" t="n">
        <v>79</v>
      </c>
      <c r="B83" s="22" t="n"/>
      <c r="C83" s="23" t="n"/>
      <c r="D83" s="5" t="n"/>
      <c r="E83" s="5" t="n"/>
      <c r="F83" s="5" t="n"/>
      <c r="G83" s="5" t="n"/>
      <c r="H83" s="24" t="n"/>
    </row>
    <row r="84">
      <c r="A84" s="21" t="n">
        <v>80</v>
      </c>
      <c r="B84" s="22" t="n"/>
      <c r="C84" s="23" t="n"/>
      <c r="D84" s="5" t="n"/>
      <c r="E84" s="5" t="n"/>
      <c r="F84" s="5" t="n"/>
      <c r="G84" s="5" t="n"/>
      <c r="H84" s="24" t="n"/>
    </row>
    <row r="85">
      <c r="A85" s="21" t="n">
        <v>81</v>
      </c>
      <c r="B85" s="22" t="n"/>
      <c r="C85" s="23" t="n"/>
      <c r="D85" s="5" t="n"/>
      <c r="E85" s="5" t="n"/>
      <c r="F85" s="5" t="n"/>
      <c r="G85" s="5" t="n"/>
      <c r="H85" s="24" t="n"/>
    </row>
    <row r="86">
      <c r="A86" s="21" t="n">
        <v>82</v>
      </c>
      <c r="B86" s="22" t="n"/>
      <c r="C86" s="23" t="n"/>
      <c r="D86" s="5" t="n"/>
      <c r="E86" s="5" t="n"/>
      <c r="F86" s="5" t="n"/>
      <c r="G86" s="5" t="n"/>
      <c r="H86" s="24" t="n"/>
    </row>
    <row r="87">
      <c r="A87" s="21" t="n">
        <v>83</v>
      </c>
      <c r="B87" s="22" t="n"/>
      <c r="C87" s="23" t="n"/>
      <c r="D87" s="5" t="n"/>
      <c r="E87" s="5" t="n"/>
      <c r="F87" s="5" t="n"/>
      <c r="G87" s="5" t="n"/>
      <c r="H87" s="24" t="n"/>
    </row>
    <row r="88">
      <c r="A88" s="21" t="n">
        <v>84</v>
      </c>
      <c r="B88" s="22" t="n"/>
      <c r="C88" s="23" t="n"/>
      <c r="D88" s="5" t="n"/>
      <c r="E88" s="5" t="n"/>
      <c r="F88" s="5" t="n"/>
      <c r="G88" s="5" t="n"/>
      <c r="H88" s="24" t="n"/>
    </row>
    <row r="89">
      <c r="A89" s="21" t="n">
        <v>85</v>
      </c>
      <c r="B89" s="22" t="n"/>
      <c r="C89" s="23" t="n"/>
      <c r="D89" s="5" t="n"/>
      <c r="E89" s="5" t="n"/>
      <c r="F89" s="5" t="n"/>
      <c r="G89" s="5" t="n"/>
      <c r="H89" s="24" t="n"/>
    </row>
    <row r="90">
      <c r="A90" s="21" t="n">
        <v>86</v>
      </c>
      <c r="B90" s="22" t="n"/>
      <c r="C90" s="23" t="n"/>
      <c r="D90" s="5" t="n"/>
      <c r="E90" s="5" t="n"/>
      <c r="F90" s="5" t="n"/>
      <c r="G90" s="5" t="n"/>
      <c r="H90" s="24" t="n"/>
    </row>
    <row r="91">
      <c r="A91" s="21" t="n">
        <v>87</v>
      </c>
      <c r="B91" s="22" t="n"/>
      <c r="C91" s="23" t="n"/>
      <c r="D91" s="5" t="n"/>
      <c r="E91" s="5" t="n"/>
      <c r="F91" s="5" t="n"/>
      <c r="G91" s="5" t="n"/>
      <c r="H91" s="24" t="n"/>
    </row>
    <row r="92">
      <c r="A92" s="21" t="n">
        <v>88</v>
      </c>
      <c r="B92" s="22" t="n"/>
      <c r="C92" s="23" t="n"/>
      <c r="D92" s="5" t="n"/>
      <c r="E92" s="5" t="n"/>
      <c r="F92" s="5" t="n"/>
      <c r="G92" s="5" t="n"/>
      <c r="H92" s="24" t="n"/>
    </row>
    <row r="93">
      <c r="A93" s="21" t="n">
        <v>89</v>
      </c>
      <c r="B93" s="22" t="n"/>
      <c r="C93" s="23" t="n"/>
      <c r="D93" s="5" t="n"/>
      <c r="E93" s="5" t="n"/>
      <c r="F93" s="5" t="n"/>
      <c r="G93" s="5" t="n"/>
      <c r="H93" s="24" t="n"/>
    </row>
    <row r="94">
      <c r="A94" s="21" t="n">
        <v>90</v>
      </c>
      <c r="B94" s="22" t="n"/>
      <c r="C94" s="23" t="n"/>
      <c r="D94" s="5" t="n"/>
      <c r="E94" s="5" t="n"/>
      <c r="F94" s="5" t="n"/>
      <c r="G94" s="5" t="n"/>
      <c r="H94" s="24" t="n"/>
    </row>
    <row r="95">
      <c r="A95" s="21" t="n">
        <v>91</v>
      </c>
      <c r="B95" s="22" t="n"/>
      <c r="C95" s="23" t="n"/>
      <c r="D95" s="5" t="n"/>
      <c r="E95" s="5" t="n"/>
      <c r="F95" s="5" t="n"/>
      <c r="G95" s="5" t="n"/>
      <c r="H95" s="24" t="n"/>
    </row>
    <row r="96">
      <c r="A96" s="21" t="n">
        <v>92</v>
      </c>
      <c r="B96" s="22" t="n"/>
      <c r="C96" s="23" t="n"/>
      <c r="D96" s="5" t="n"/>
      <c r="E96" s="5" t="n"/>
      <c r="F96" s="5" t="n"/>
      <c r="G96" s="5" t="n"/>
      <c r="H96" s="24" t="n"/>
    </row>
    <row r="97">
      <c r="A97" s="21" t="n">
        <v>93</v>
      </c>
      <c r="B97" s="22" t="n"/>
      <c r="C97" s="23" t="n"/>
      <c r="D97" s="5" t="n"/>
      <c r="E97" s="5" t="n"/>
      <c r="F97" s="5" t="n"/>
      <c r="G97" s="5" t="n"/>
      <c r="H97" s="24" t="n"/>
    </row>
    <row r="98">
      <c r="A98" s="21" t="n">
        <v>94</v>
      </c>
      <c r="B98" s="22" t="n"/>
      <c r="C98" s="23" t="n"/>
      <c r="D98" s="5" t="n"/>
      <c r="E98" s="5" t="n"/>
      <c r="F98" s="5" t="n"/>
      <c r="G98" s="5" t="n"/>
      <c r="H98" s="24" t="n"/>
    </row>
    <row r="99">
      <c r="A99" s="21" t="n">
        <v>95</v>
      </c>
      <c r="B99" s="22" t="n"/>
      <c r="C99" s="23" t="n"/>
      <c r="D99" s="5" t="n"/>
      <c r="E99" s="5" t="n"/>
      <c r="F99" s="5" t="n"/>
      <c r="G99" s="5" t="n"/>
      <c r="H99" s="24" t="n"/>
    </row>
    <row r="100">
      <c r="A100" s="21" t="n">
        <v>96</v>
      </c>
      <c r="B100" s="22" t="n"/>
      <c r="C100" s="23" t="n"/>
      <c r="D100" s="5" t="n"/>
      <c r="E100" s="5" t="n"/>
      <c r="F100" s="5" t="n"/>
      <c r="G100" s="5" t="n"/>
      <c r="H100" s="24" t="n"/>
    </row>
    <row r="101">
      <c r="A101" s="21" t="n">
        <v>97</v>
      </c>
      <c r="B101" s="22" t="n"/>
      <c r="C101" s="23" t="n"/>
      <c r="D101" s="5" t="n"/>
      <c r="E101" s="5" t="n"/>
      <c r="F101" s="5" t="n"/>
      <c r="G101" s="5" t="n"/>
      <c r="H101" s="24" t="n"/>
    </row>
    <row r="102">
      <c r="A102" s="21" t="n">
        <v>98</v>
      </c>
      <c r="B102" s="22" t="n"/>
      <c r="C102" s="23" t="n"/>
      <c r="D102" s="5" t="n"/>
      <c r="E102" s="5" t="n"/>
      <c r="F102" s="5" t="n"/>
      <c r="G102" s="5" t="n"/>
      <c r="H102" s="24" t="n"/>
    </row>
    <row r="103">
      <c r="A103" s="21" t="n">
        <v>99</v>
      </c>
      <c r="B103" s="22" t="n"/>
      <c r="C103" s="23" t="n"/>
      <c r="D103" s="5" t="n"/>
      <c r="E103" s="5" t="n"/>
      <c r="F103" s="5" t="n"/>
      <c r="G103" s="5" t="n"/>
      <c r="H103" s="24" t="n"/>
    </row>
    <row r="104">
      <c r="A104" s="21" t="n">
        <v>100</v>
      </c>
      <c r="B104" s="22" t="n"/>
      <c r="C104" s="23" t="n"/>
      <c r="D104" s="5" t="n"/>
      <c r="E104" s="5" t="n"/>
      <c r="F104" s="5" t="n"/>
      <c r="G104" s="5" t="n"/>
      <c r="H104" s="24" t="n"/>
    </row>
    <row r="105">
      <c r="A105" s="21" t="n">
        <v>101</v>
      </c>
      <c r="B105" s="22" t="n"/>
      <c r="C105" s="23" t="n"/>
      <c r="D105" s="5" t="n"/>
      <c r="E105" s="5" t="n"/>
      <c r="F105" s="5" t="n"/>
      <c r="G105" s="5" t="n"/>
      <c r="H105" s="24" t="n"/>
    </row>
    <row r="106">
      <c r="A106" s="21" t="n">
        <v>102</v>
      </c>
      <c r="B106" s="22" t="n"/>
      <c r="C106" s="23" t="n"/>
      <c r="D106" s="5" t="n"/>
      <c r="E106" s="5" t="n"/>
      <c r="F106" s="5" t="n"/>
      <c r="G106" s="5" t="n"/>
      <c r="H106" s="24" t="n"/>
    </row>
    <row r="107">
      <c r="A107" s="21" t="n">
        <v>103</v>
      </c>
      <c r="B107" s="22" t="n"/>
      <c r="C107" s="23" t="n"/>
      <c r="D107" s="5" t="n"/>
      <c r="E107" s="5" t="n"/>
      <c r="F107" s="5" t="n"/>
      <c r="G107" s="5" t="n"/>
      <c r="H107" s="24" t="n"/>
    </row>
    <row r="108">
      <c r="A108" s="21" t="n">
        <v>104</v>
      </c>
      <c r="B108" s="22" t="n"/>
      <c r="C108" s="23" t="n"/>
      <c r="D108" s="5" t="n"/>
      <c r="E108" s="5" t="n"/>
      <c r="F108" s="5" t="n"/>
      <c r="G108" s="5" t="n"/>
      <c r="H108" s="24" t="n"/>
    </row>
    <row r="109">
      <c r="A109" s="21" t="n">
        <v>105</v>
      </c>
      <c r="B109" s="22" t="n"/>
      <c r="C109" s="23" t="n"/>
      <c r="D109" s="5" t="n"/>
      <c r="E109" s="5" t="n"/>
      <c r="F109" s="5" t="n"/>
      <c r="G109" s="5" t="n"/>
      <c r="H109" s="24" t="n"/>
    </row>
    <row r="110">
      <c r="A110" s="21" t="n">
        <v>106</v>
      </c>
      <c r="B110" s="22" t="n"/>
      <c r="C110" s="23" t="n"/>
      <c r="D110" s="5" t="n"/>
      <c r="E110" s="5" t="n"/>
      <c r="F110" s="5" t="n"/>
      <c r="G110" s="5" t="n"/>
      <c r="H110" s="24" t="n"/>
    </row>
    <row r="111">
      <c r="A111" s="21" t="n">
        <v>107</v>
      </c>
      <c r="B111" s="22" t="n"/>
      <c r="C111" s="23" t="n"/>
      <c r="D111" s="5" t="n"/>
      <c r="E111" s="5" t="n"/>
      <c r="F111" s="5" t="n"/>
      <c r="G111" s="5" t="n"/>
      <c r="H111" s="24" t="n"/>
    </row>
    <row r="112">
      <c r="A112" s="21" t="n">
        <v>108</v>
      </c>
      <c r="B112" s="22" t="n"/>
      <c r="C112" s="23" t="n"/>
      <c r="D112" s="5" t="n"/>
      <c r="E112" s="5" t="n"/>
      <c r="F112" s="5" t="n"/>
      <c r="G112" s="5" t="n"/>
      <c r="H112" s="24" t="n"/>
    </row>
    <row r="113">
      <c r="A113" s="21" t="n">
        <v>109</v>
      </c>
      <c r="B113" s="22" t="n"/>
      <c r="C113" s="23" t="n"/>
      <c r="D113" s="5" t="n"/>
      <c r="E113" s="5" t="n"/>
      <c r="F113" s="5" t="n"/>
      <c r="G113" s="5" t="n"/>
      <c r="H113" s="24" t="n"/>
    </row>
    <row r="114">
      <c r="A114" s="21" t="n">
        <v>110</v>
      </c>
      <c r="B114" s="22" t="n"/>
      <c r="C114" s="23" t="n"/>
      <c r="D114" s="5" t="n"/>
      <c r="E114" s="5" t="n"/>
      <c r="F114" s="5" t="n"/>
      <c r="G114" s="5" t="n"/>
      <c r="H114" s="24" t="n"/>
    </row>
    <row r="115">
      <c r="A115" s="21" t="n">
        <v>111</v>
      </c>
      <c r="B115" s="22" t="n"/>
      <c r="C115" s="23" t="n"/>
      <c r="D115" s="5" t="n"/>
      <c r="E115" s="5" t="n"/>
      <c r="F115" s="5" t="n"/>
      <c r="G115" s="5" t="n"/>
      <c r="H115" s="24" t="n"/>
    </row>
    <row r="116">
      <c r="A116" s="21" t="n">
        <v>112</v>
      </c>
      <c r="B116" s="22" t="n"/>
      <c r="C116" s="23" t="n"/>
      <c r="D116" s="5" t="n"/>
      <c r="E116" s="5" t="n"/>
      <c r="F116" s="5" t="n"/>
      <c r="G116" s="5" t="n"/>
      <c r="H116" s="24" t="n"/>
    </row>
    <row r="117">
      <c r="A117" s="21" t="n">
        <v>113</v>
      </c>
      <c r="B117" s="22" t="n"/>
      <c r="C117" s="23" t="n"/>
      <c r="D117" s="5" t="n"/>
      <c r="E117" s="5" t="n"/>
      <c r="F117" s="5" t="n"/>
      <c r="G117" s="5" t="n"/>
      <c r="H117" s="24" t="n"/>
    </row>
    <row r="118">
      <c r="A118" s="21" t="n">
        <v>114</v>
      </c>
      <c r="B118" s="22" t="n"/>
      <c r="C118" s="23" t="n"/>
      <c r="D118" s="5" t="n"/>
      <c r="E118" s="5" t="n"/>
      <c r="F118" s="5" t="n"/>
      <c r="G118" s="5" t="n"/>
      <c r="H118" s="24" t="n"/>
    </row>
    <row r="119">
      <c r="A119" s="21" t="n">
        <v>115</v>
      </c>
      <c r="B119" s="22" t="n"/>
      <c r="C119" s="23" t="n"/>
      <c r="D119" s="5" t="n"/>
      <c r="E119" s="5" t="n"/>
      <c r="F119" s="5" t="n"/>
      <c r="G119" s="5" t="n"/>
      <c r="H119" s="24" t="n"/>
    </row>
    <row r="120">
      <c r="A120" s="21" t="n">
        <v>116</v>
      </c>
      <c r="B120" s="22" t="n"/>
      <c r="C120" s="23" t="n"/>
      <c r="D120" s="5" t="n"/>
      <c r="E120" s="5" t="n"/>
      <c r="F120" s="5" t="n"/>
      <c r="G120" s="5" t="n"/>
      <c r="H120" s="24" t="n"/>
    </row>
    <row r="121">
      <c r="A121" s="21" t="n">
        <v>117</v>
      </c>
      <c r="B121" s="22" t="n"/>
      <c r="C121" s="23" t="n"/>
      <c r="D121" s="5" t="n"/>
      <c r="E121" s="5" t="n"/>
      <c r="F121" s="5" t="n"/>
      <c r="G121" s="5" t="n"/>
      <c r="H121" s="24" t="n"/>
    </row>
    <row r="122">
      <c r="A122" s="21" t="n">
        <v>118</v>
      </c>
      <c r="B122" s="22" t="n"/>
      <c r="C122" s="23" t="n"/>
      <c r="D122" s="5" t="n"/>
      <c r="E122" s="5" t="n"/>
      <c r="F122" s="5" t="n"/>
      <c r="G122" s="5" t="n"/>
      <c r="H122" s="24" t="n"/>
    </row>
    <row r="123">
      <c r="A123" s="21" t="n">
        <v>119</v>
      </c>
      <c r="B123" s="22" t="n"/>
      <c r="C123" s="23" t="n"/>
      <c r="D123" s="5" t="n"/>
      <c r="E123" s="5" t="n"/>
      <c r="F123" s="5" t="n"/>
      <c r="G123" s="5" t="n"/>
      <c r="H123" s="24" t="n"/>
    </row>
    <row r="124">
      <c r="A124" s="21" t="n">
        <v>120</v>
      </c>
      <c r="B124" s="22" t="n"/>
      <c r="C124" s="23" t="n"/>
      <c r="D124" s="5" t="n"/>
      <c r="E124" s="5" t="n"/>
      <c r="F124" s="5" t="n"/>
      <c r="G124" s="5" t="n"/>
      <c r="H124" s="24" t="n"/>
    </row>
    <row r="125">
      <c r="A125" s="21" t="n">
        <v>121</v>
      </c>
      <c r="B125" s="22" t="n"/>
      <c r="C125" s="23" t="n"/>
      <c r="D125" s="5" t="n"/>
      <c r="E125" s="5" t="n"/>
      <c r="F125" s="5" t="n"/>
      <c r="G125" s="5" t="n"/>
      <c r="H125" s="24" t="n"/>
    </row>
    <row r="126">
      <c r="A126" s="21" t="n">
        <v>122</v>
      </c>
      <c r="B126" s="22" t="n"/>
      <c r="C126" s="23" t="n"/>
      <c r="D126" s="5" t="n"/>
      <c r="E126" s="5" t="n"/>
      <c r="F126" s="5" t="n"/>
      <c r="G126" s="5" t="n"/>
      <c r="H126" s="24" t="n"/>
    </row>
    <row r="127">
      <c r="A127" s="21" t="n">
        <v>123</v>
      </c>
      <c r="B127" s="22" t="n"/>
      <c r="C127" s="23" t="n"/>
      <c r="D127" s="5" t="n"/>
      <c r="E127" s="5" t="n"/>
      <c r="F127" s="5" t="n"/>
      <c r="G127" s="5" t="n"/>
      <c r="H127" s="24" t="n"/>
    </row>
    <row r="128">
      <c r="A128" s="21" t="n">
        <v>124</v>
      </c>
      <c r="B128" s="22" t="n"/>
      <c r="C128" s="23" t="n"/>
      <c r="D128" s="5" t="n"/>
      <c r="E128" s="5" t="n"/>
      <c r="F128" s="5" t="n"/>
      <c r="G128" s="5" t="n"/>
      <c r="H128" s="24" t="n"/>
    </row>
    <row r="129">
      <c r="A129" s="21" t="n">
        <v>125</v>
      </c>
      <c r="B129" s="22" t="n"/>
      <c r="C129" s="23" t="n"/>
      <c r="D129" s="5" t="n"/>
      <c r="E129" s="5" t="n"/>
      <c r="F129" s="5" t="n"/>
      <c r="G129" s="5" t="n"/>
      <c r="H129" s="24" t="n"/>
    </row>
    <row r="130">
      <c r="A130" s="21" t="n">
        <v>126</v>
      </c>
      <c r="B130" s="22" t="n"/>
      <c r="C130" s="23" t="n"/>
      <c r="D130" s="5" t="n"/>
      <c r="E130" s="5" t="n"/>
      <c r="F130" s="5" t="n"/>
      <c r="G130" s="5" t="n"/>
      <c r="H130" s="24" t="n"/>
    </row>
    <row r="131">
      <c r="A131" s="21" t="n">
        <v>127</v>
      </c>
      <c r="B131" s="22" t="n"/>
      <c r="C131" s="23" t="n"/>
      <c r="D131" s="5" t="n"/>
      <c r="E131" s="5" t="n"/>
      <c r="F131" s="5" t="n"/>
      <c r="G131" s="5" t="n"/>
      <c r="H131" s="24" t="n"/>
    </row>
    <row r="132">
      <c r="A132" s="21" t="n">
        <v>128</v>
      </c>
      <c r="B132" s="22" t="n"/>
      <c r="C132" s="23" t="n"/>
      <c r="D132" s="5" t="n"/>
      <c r="E132" s="5" t="n"/>
      <c r="F132" s="5" t="n"/>
      <c r="G132" s="5" t="n"/>
      <c r="H132" s="24" t="n"/>
    </row>
    <row r="133">
      <c r="A133" s="21" t="n">
        <v>129</v>
      </c>
      <c r="B133" s="22" t="n"/>
      <c r="C133" s="23" t="n"/>
      <c r="D133" s="5" t="n"/>
      <c r="E133" s="5" t="n"/>
      <c r="F133" s="5" t="n"/>
      <c r="G133" s="5" t="n"/>
      <c r="H133" s="24" t="n"/>
    </row>
    <row r="134">
      <c r="A134" s="21" t="n">
        <v>130</v>
      </c>
      <c r="B134" s="22" t="n"/>
      <c r="C134" s="23" t="n"/>
      <c r="D134" s="5" t="n"/>
      <c r="E134" s="5" t="n"/>
      <c r="F134" s="5" t="n"/>
      <c r="G134" s="5" t="n"/>
      <c r="H134" s="24" t="n"/>
    </row>
    <row r="135">
      <c r="A135" s="21" t="n">
        <v>131</v>
      </c>
      <c r="B135" s="22" t="n"/>
      <c r="C135" s="23" t="n"/>
      <c r="D135" s="5" t="n"/>
      <c r="E135" s="5" t="n"/>
      <c r="F135" s="5" t="n"/>
      <c r="G135" s="5" t="n"/>
      <c r="H135" s="24" t="n"/>
    </row>
    <row r="136">
      <c r="A136" s="21" t="n">
        <v>132</v>
      </c>
      <c r="B136" s="22" t="n"/>
      <c r="C136" s="23" t="n"/>
      <c r="D136" s="5" t="n"/>
      <c r="E136" s="5" t="n"/>
      <c r="F136" s="5" t="n"/>
      <c r="G136" s="5" t="n"/>
      <c r="H136" s="24" t="n"/>
    </row>
    <row r="137">
      <c r="A137" s="21" t="n">
        <v>133</v>
      </c>
      <c r="B137" s="22" t="n"/>
      <c r="C137" s="23" t="n"/>
      <c r="D137" s="5" t="n"/>
      <c r="E137" s="5" t="n"/>
      <c r="F137" s="5" t="n"/>
      <c r="G137" s="5" t="n"/>
      <c r="H137" s="24" t="n"/>
    </row>
    <row r="138">
      <c r="A138" s="21" t="n">
        <v>134</v>
      </c>
      <c r="B138" s="22" t="n"/>
      <c r="C138" s="23" t="n"/>
      <c r="D138" s="5" t="n"/>
      <c r="E138" s="5" t="n"/>
      <c r="F138" s="5" t="n"/>
      <c r="G138" s="5" t="n"/>
      <c r="H138" s="24" t="n"/>
    </row>
    <row r="139">
      <c r="A139" s="21" t="n">
        <v>135</v>
      </c>
      <c r="B139" s="22" t="n"/>
      <c r="C139" s="23" t="n"/>
      <c r="D139" s="5" t="n"/>
      <c r="E139" s="5" t="n"/>
      <c r="F139" s="5" t="n"/>
      <c r="G139" s="5" t="n"/>
      <c r="H139" s="24" t="n"/>
    </row>
    <row r="140">
      <c r="A140" s="21" t="n">
        <v>136</v>
      </c>
      <c r="B140" s="22" t="n"/>
      <c r="C140" s="23" t="n"/>
      <c r="D140" s="5" t="n"/>
      <c r="E140" s="5" t="n"/>
      <c r="F140" s="5" t="n"/>
      <c r="G140" s="5" t="n"/>
      <c r="H140" s="24" t="n"/>
    </row>
    <row r="141">
      <c r="A141" s="21" t="n">
        <v>137</v>
      </c>
      <c r="B141" s="22" t="n"/>
      <c r="C141" s="23" t="n"/>
      <c r="D141" s="5" t="n"/>
      <c r="E141" s="5" t="n"/>
      <c r="F141" s="5" t="n"/>
      <c r="G141" s="5" t="n"/>
      <c r="H141" s="24" t="n"/>
    </row>
    <row r="142">
      <c r="A142" s="21" t="n">
        <v>138</v>
      </c>
      <c r="B142" s="22" t="n"/>
      <c r="C142" s="23" t="n"/>
      <c r="D142" s="5" t="n"/>
      <c r="E142" s="5" t="n"/>
      <c r="F142" s="5" t="n"/>
      <c r="G142" s="5" t="n"/>
      <c r="H142" s="24" t="n"/>
    </row>
    <row r="143">
      <c r="A143" s="21" t="n">
        <v>139</v>
      </c>
      <c r="B143" s="22" t="n"/>
      <c r="C143" s="23" t="n"/>
      <c r="D143" s="5" t="n"/>
      <c r="E143" s="5" t="n"/>
      <c r="F143" s="5" t="n"/>
      <c r="G143" s="5" t="n"/>
      <c r="H143" s="24" t="n"/>
    </row>
    <row r="144">
      <c r="A144" s="21" t="n">
        <v>140</v>
      </c>
      <c r="B144" s="22" t="n"/>
      <c r="C144" s="23" t="n"/>
      <c r="D144" s="5" t="n"/>
      <c r="E144" s="5" t="n"/>
      <c r="F144" s="5" t="n"/>
      <c r="G144" s="5" t="n"/>
      <c r="H144" s="24" t="n"/>
    </row>
    <row r="145">
      <c r="A145" s="21" t="n">
        <v>141</v>
      </c>
      <c r="B145" s="22" t="n"/>
      <c r="C145" s="23" t="n"/>
      <c r="D145" s="5" t="n"/>
      <c r="E145" s="5" t="n"/>
      <c r="F145" s="5" t="n"/>
      <c r="G145" s="5" t="n"/>
      <c r="H145" s="24" t="n"/>
    </row>
    <row r="146">
      <c r="A146" s="21" t="n">
        <v>142</v>
      </c>
      <c r="B146" s="22" t="n"/>
      <c r="C146" s="23" t="n"/>
      <c r="D146" s="5" t="n"/>
      <c r="E146" s="5" t="n"/>
      <c r="F146" s="5" t="n"/>
      <c r="G146" s="5" t="n"/>
      <c r="H146" s="24" t="n"/>
    </row>
    <row r="147">
      <c r="A147" s="21" t="n">
        <v>143</v>
      </c>
      <c r="B147" s="22" t="n"/>
      <c r="C147" s="23" t="n"/>
      <c r="D147" s="5" t="n"/>
      <c r="E147" s="5" t="n"/>
      <c r="F147" s="5" t="n"/>
      <c r="G147" s="5" t="n"/>
      <c r="H147" s="24" t="n"/>
    </row>
    <row r="148">
      <c r="A148" s="21" t="n">
        <v>144</v>
      </c>
      <c r="B148" s="22" t="n"/>
      <c r="C148" s="23" t="n"/>
      <c r="D148" s="5" t="n"/>
      <c r="E148" s="5" t="n"/>
      <c r="F148" s="5" t="n"/>
      <c r="G148" s="5" t="n"/>
      <c r="H148" s="24" t="n"/>
    </row>
    <row r="149">
      <c r="A149" s="21" t="n">
        <v>145</v>
      </c>
      <c r="B149" s="22" t="n"/>
      <c r="C149" s="23" t="n"/>
      <c r="D149" s="5" t="n"/>
      <c r="E149" s="5" t="n"/>
      <c r="F149" s="5" t="n"/>
      <c r="G149" s="5" t="n"/>
      <c r="H149" s="24" t="n"/>
    </row>
    <row r="150">
      <c r="A150" s="21" t="n">
        <v>146</v>
      </c>
      <c r="B150" s="22" t="n"/>
      <c r="C150" s="23" t="n"/>
      <c r="D150" s="5" t="n"/>
      <c r="E150" s="5" t="n"/>
      <c r="F150" s="5" t="n"/>
      <c r="G150" s="5" t="n"/>
      <c r="H150" s="24" t="n"/>
    </row>
    <row r="151">
      <c r="A151" s="21" t="n">
        <v>147</v>
      </c>
      <c r="B151" s="22" t="n"/>
      <c r="C151" s="23" t="n"/>
      <c r="D151" s="5" t="n"/>
      <c r="E151" s="5" t="n"/>
      <c r="F151" s="5" t="n"/>
      <c r="G151" s="5" t="n"/>
      <c r="H151" s="24" t="n"/>
    </row>
    <row r="152">
      <c r="A152" s="21" t="n">
        <v>148</v>
      </c>
      <c r="B152" s="22" t="n"/>
      <c r="C152" s="23" t="n"/>
      <c r="D152" s="5" t="n"/>
      <c r="E152" s="5" t="n"/>
      <c r="F152" s="5" t="n"/>
      <c r="G152" s="5" t="n"/>
      <c r="H152" s="24" t="n"/>
    </row>
    <row r="153">
      <c r="A153" s="21" t="n">
        <v>149</v>
      </c>
      <c r="B153" s="22" t="n"/>
      <c r="C153" s="23" t="n"/>
      <c r="D153" s="5" t="n"/>
      <c r="E153" s="5" t="n"/>
      <c r="F153" s="5" t="n"/>
      <c r="G153" s="5" t="n"/>
      <c r="H153" s="24" t="n"/>
    </row>
    <row r="154">
      <c r="A154" s="21" t="n">
        <v>150</v>
      </c>
      <c r="B154" s="22" t="n"/>
      <c r="C154" s="23" t="n"/>
      <c r="D154" s="5" t="n"/>
      <c r="E154" s="5" t="n"/>
      <c r="F154" s="5" t="n"/>
      <c r="G154" s="5" t="n"/>
      <c r="H154" s="24" t="n"/>
    </row>
    <row r="155">
      <c r="A155" s="21" t="n">
        <v>151</v>
      </c>
      <c r="B155" s="22" t="n"/>
      <c r="C155" s="23" t="n"/>
      <c r="D155" s="5" t="n"/>
      <c r="E155" s="5" t="n"/>
      <c r="F155" s="5" t="n"/>
      <c r="G155" s="5" t="n"/>
      <c r="H155" s="24" t="n"/>
    </row>
    <row r="156">
      <c r="A156" s="21" t="n">
        <v>152</v>
      </c>
      <c r="B156" s="22" t="n"/>
      <c r="C156" s="23" t="n"/>
      <c r="D156" s="5" t="n"/>
      <c r="E156" s="5" t="n"/>
      <c r="F156" s="5" t="n"/>
      <c r="G156" s="5" t="n"/>
      <c r="H156" s="24" t="n"/>
    </row>
    <row r="157">
      <c r="A157" s="21" t="n">
        <v>153</v>
      </c>
      <c r="B157" s="22" t="n"/>
      <c r="C157" s="23" t="n"/>
      <c r="D157" s="5" t="n"/>
      <c r="E157" s="5" t="n"/>
      <c r="F157" s="5" t="n"/>
      <c r="G157" s="5" t="n"/>
      <c r="H157" s="24" t="n"/>
    </row>
    <row r="158">
      <c r="A158" s="21" t="n">
        <v>154</v>
      </c>
      <c r="B158" s="22" t="n"/>
      <c r="C158" s="23" t="n"/>
      <c r="D158" s="5" t="n"/>
      <c r="E158" s="5" t="n"/>
      <c r="F158" s="5" t="n"/>
      <c r="G158" s="5" t="n"/>
      <c r="H158" s="24" t="n"/>
    </row>
    <row r="159">
      <c r="A159" s="21" t="n">
        <v>155</v>
      </c>
      <c r="B159" s="22" t="n"/>
      <c r="C159" s="23" t="n"/>
      <c r="D159" s="5" t="n"/>
      <c r="E159" s="5" t="n"/>
      <c r="F159" s="5" t="n"/>
      <c r="G159" s="5" t="n"/>
      <c r="H159" s="24" t="n"/>
    </row>
    <row r="160">
      <c r="A160" s="21" t="n">
        <v>156</v>
      </c>
      <c r="B160" s="22" t="n"/>
      <c r="C160" s="23" t="n"/>
      <c r="D160" s="5" t="n"/>
      <c r="E160" s="5" t="n"/>
      <c r="F160" s="5" t="n"/>
      <c r="G160" s="5" t="n"/>
      <c r="H160" s="24" t="n"/>
    </row>
    <row r="161">
      <c r="A161" s="21" t="n">
        <v>157</v>
      </c>
      <c r="B161" s="22" t="n"/>
      <c r="C161" s="23" t="n"/>
      <c r="D161" s="5" t="n"/>
      <c r="E161" s="5" t="n"/>
      <c r="F161" s="5" t="n"/>
      <c r="G161" s="5" t="n"/>
      <c r="H161" s="24" t="n"/>
    </row>
    <row r="162">
      <c r="A162" s="21" t="n">
        <v>158</v>
      </c>
      <c r="B162" s="22" t="n"/>
      <c r="C162" s="23" t="n"/>
      <c r="D162" s="5" t="n"/>
      <c r="E162" s="5" t="n"/>
      <c r="F162" s="5" t="n"/>
      <c r="G162" s="5" t="n"/>
      <c r="H162" s="24" t="n"/>
    </row>
    <row r="163">
      <c r="A163" s="21" t="n">
        <v>159</v>
      </c>
      <c r="B163" s="22" t="n"/>
      <c r="C163" s="23" t="n"/>
      <c r="D163" s="5" t="n"/>
      <c r="E163" s="5" t="n"/>
      <c r="F163" s="5" t="n"/>
      <c r="G163" s="5" t="n"/>
      <c r="H163" s="24" t="n"/>
    </row>
    <row r="164">
      <c r="A164" s="21" t="n">
        <v>160</v>
      </c>
      <c r="B164" s="22" t="n"/>
      <c r="C164" s="23" t="n"/>
      <c r="D164" s="5" t="n"/>
      <c r="E164" s="5" t="n"/>
      <c r="F164" s="5" t="n"/>
      <c r="G164" s="5" t="n"/>
      <c r="H164" s="24" t="n"/>
    </row>
    <row r="165">
      <c r="A165" s="21" t="n">
        <v>161</v>
      </c>
      <c r="B165" s="22" t="n"/>
      <c r="C165" s="23" t="n"/>
      <c r="D165" s="5" t="n"/>
      <c r="E165" s="5" t="n"/>
      <c r="F165" s="5" t="n"/>
      <c r="G165" s="5" t="n"/>
      <c r="H165" s="24" t="n"/>
    </row>
    <row r="166">
      <c r="A166" s="21" t="n">
        <v>162</v>
      </c>
      <c r="B166" s="22" t="n"/>
      <c r="C166" s="23" t="n"/>
      <c r="D166" s="5" t="n"/>
      <c r="E166" s="5" t="n"/>
      <c r="F166" s="5" t="n"/>
      <c r="G166" s="5" t="n"/>
      <c r="H166" s="24" t="n"/>
    </row>
    <row r="167">
      <c r="A167" s="21" t="n">
        <v>163</v>
      </c>
      <c r="B167" s="22" t="n"/>
      <c r="C167" s="23" t="n"/>
      <c r="D167" s="5" t="n"/>
      <c r="E167" s="5" t="n"/>
      <c r="F167" s="5" t="n"/>
      <c r="G167" s="5" t="n"/>
      <c r="H167" s="24" t="n"/>
    </row>
    <row r="168">
      <c r="A168" s="21" t="n">
        <v>164</v>
      </c>
      <c r="B168" s="22" t="n"/>
      <c r="C168" s="23" t="n"/>
      <c r="D168" s="5" t="n"/>
      <c r="E168" s="5" t="n"/>
      <c r="F168" s="5" t="n"/>
      <c r="G168" s="5" t="n"/>
      <c r="H168" s="24" t="n"/>
    </row>
    <row r="169">
      <c r="A169" s="21" t="n">
        <v>165</v>
      </c>
      <c r="B169" s="22" t="n"/>
      <c r="C169" s="23" t="n"/>
      <c r="D169" s="5" t="n"/>
      <c r="E169" s="5" t="n"/>
      <c r="F169" s="5" t="n"/>
      <c r="G169" s="5" t="n"/>
      <c r="H169" s="24" t="n"/>
    </row>
    <row r="170">
      <c r="A170" s="21" t="n">
        <v>166</v>
      </c>
      <c r="B170" s="22" t="n"/>
      <c r="C170" s="23" t="n"/>
      <c r="D170" s="5" t="n"/>
      <c r="E170" s="5" t="n"/>
      <c r="F170" s="5" t="n"/>
      <c r="G170" s="5" t="n"/>
      <c r="H170" s="24" t="n"/>
    </row>
    <row r="171">
      <c r="A171" s="21" t="n">
        <v>167</v>
      </c>
      <c r="B171" s="22" t="n"/>
      <c r="C171" s="23" t="n"/>
      <c r="D171" s="5" t="n"/>
      <c r="E171" s="5" t="n"/>
      <c r="F171" s="5" t="n"/>
      <c r="G171" s="5" t="n"/>
      <c r="H171" s="24" t="n"/>
    </row>
    <row r="172">
      <c r="A172" s="21" t="n">
        <v>168</v>
      </c>
      <c r="B172" s="22" t="n"/>
      <c r="C172" s="23" t="n"/>
      <c r="D172" s="5" t="n"/>
      <c r="E172" s="5" t="n"/>
      <c r="F172" s="5" t="n"/>
      <c r="G172" s="5" t="n"/>
      <c r="H172" s="24" t="n"/>
    </row>
    <row r="173">
      <c r="A173" s="21" t="n">
        <v>169</v>
      </c>
      <c r="B173" s="22" t="n"/>
      <c r="C173" s="23" t="n"/>
      <c r="D173" s="5" t="n"/>
      <c r="E173" s="5" t="n"/>
      <c r="F173" s="5" t="n"/>
      <c r="G173" s="5" t="n"/>
      <c r="H173" s="24" t="n"/>
    </row>
    <row r="174">
      <c r="A174" s="21" t="n">
        <v>170</v>
      </c>
      <c r="B174" s="22" t="n"/>
      <c r="C174" s="23" t="n"/>
      <c r="D174" s="5" t="n"/>
      <c r="E174" s="5" t="n"/>
      <c r="F174" s="5" t="n"/>
      <c r="G174" s="5" t="n"/>
      <c r="H174" s="24" t="n"/>
    </row>
    <row r="175">
      <c r="A175" s="21" t="n">
        <v>171</v>
      </c>
      <c r="B175" s="22" t="n"/>
      <c r="C175" s="23" t="n"/>
      <c r="D175" s="5" t="n"/>
      <c r="E175" s="5" t="n"/>
      <c r="F175" s="5" t="n"/>
      <c r="G175" s="5" t="n"/>
      <c r="H175" s="24" t="n"/>
    </row>
    <row r="176">
      <c r="A176" s="21" t="n">
        <v>172</v>
      </c>
      <c r="B176" s="22" t="n"/>
      <c r="C176" s="23" t="n"/>
      <c r="D176" s="5" t="n"/>
      <c r="E176" s="5" t="n"/>
      <c r="F176" s="5" t="n"/>
      <c r="G176" s="5" t="n"/>
      <c r="H176" s="24" t="n"/>
    </row>
    <row r="177">
      <c r="A177" s="21" t="n">
        <v>173</v>
      </c>
      <c r="B177" s="22" t="n"/>
      <c r="C177" s="23" t="n"/>
      <c r="D177" s="5" t="n"/>
      <c r="E177" s="5" t="n"/>
      <c r="F177" s="5" t="n"/>
      <c r="G177" s="5" t="n"/>
      <c r="H177" s="24" t="n"/>
    </row>
    <row r="178">
      <c r="A178" s="21" t="n">
        <v>174</v>
      </c>
      <c r="B178" s="22" t="n"/>
      <c r="C178" s="23" t="n"/>
      <c r="D178" s="5" t="n"/>
      <c r="E178" s="5" t="n"/>
      <c r="F178" s="5" t="n"/>
      <c r="G178" s="5" t="n"/>
      <c r="H178" s="24" t="n"/>
    </row>
    <row r="179">
      <c r="A179" s="21" t="n">
        <v>175</v>
      </c>
      <c r="B179" s="22" t="n"/>
      <c r="C179" s="23" t="n"/>
      <c r="D179" s="5" t="n"/>
      <c r="E179" s="5" t="n"/>
      <c r="F179" s="5" t="n"/>
      <c r="G179" s="5" t="n"/>
      <c r="H179" s="24" t="n"/>
    </row>
    <row r="180">
      <c r="A180" s="21" t="n">
        <v>176</v>
      </c>
      <c r="B180" s="22" t="n"/>
      <c r="C180" s="23" t="n"/>
      <c r="D180" s="5" t="n"/>
      <c r="E180" s="5" t="n"/>
      <c r="F180" s="5" t="n"/>
      <c r="G180" s="5" t="n"/>
      <c r="H180" s="24" t="n"/>
    </row>
    <row r="181">
      <c r="A181" s="21" t="n">
        <v>177</v>
      </c>
      <c r="B181" s="22" t="n"/>
      <c r="C181" s="23" t="n"/>
      <c r="D181" s="5" t="n"/>
      <c r="E181" s="5" t="n"/>
      <c r="F181" s="5" t="n"/>
      <c r="G181" s="5" t="n"/>
      <c r="H181" s="24" t="n"/>
    </row>
    <row r="182">
      <c r="A182" s="21" t="n">
        <v>178</v>
      </c>
      <c r="B182" s="22" t="n"/>
      <c r="C182" s="23" t="n"/>
      <c r="D182" s="5" t="n"/>
      <c r="E182" s="5" t="n"/>
      <c r="F182" s="5" t="n"/>
      <c r="G182" s="5" t="n"/>
      <c r="H182" s="24" t="n"/>
    </row>
    <row r="183">
      <c r="A183" s="21" t="n">
        <v>179</v>
      </c>
      <c r="B183" s="22" t="n"/>
      <c r="C183" s="23" t="n"/>
      <c r="D183" s="5" t="n"/>
      <c r="E183" s="5" t="n"/>
      <c r="F183" s="5" t="n"/>
      <c r="G183" s="5" t="n"/>
      <c r="H183" s="24" t="n"/>
    </row>
    <row r="184">
      <c r="A184" s="21" t="n">
        <v>180</v>
      </c>
      <c r="B184" s="22" t="n"/>
      <c r="C184" s="23" t="n"/>
      <c r="D184" s="5" t="n"/>
      <c r="E184" s="5" t="n"/>
      <c r="F184" s="5" t="n"/>
      <c r="G184" s="5" t="n"/>
      <c r="H184" s="24" t="n"/>
    </row>
    <row r="185">
      <c r="A185" s="21" t="n">
        <v>181</v>
      </c>
      <c r="B185" s="22" t="n"/>
      <c r="C185" s="23" t="n"/>
      <c r="D185" s="5" t="n"/>
      <c r="E185" s="5" t="n"/>
      <c r="F185" s="5" t="n"/>
      <c r="G185" s="5" t="n"/>
      <c r="H185" s="24" t="n"/>
    </row>
    <row r="186">
      <c r="A186" s="21" t="n">
        <v>182</v>
      </c>
      <c r="B186" s="22" t="n"/>
      <c r="C186" s="23" t="n"/>
      <c r="D186" s="5" t="n"/>
      <c r="E186" s="5" t="n"/>
      <c r="F186" s="5" t="n"/>
      <c r="G186" s="5" t="n"/>
      <c r="H186" s="24" t="n"/>
    </row>
    <row r="187">
      <c r="A187" s="21" t="n">
        <v>183</v>
      </c>
      <c r="B187" s="22" t="n"/>
      <c r="C187" s="23" t="n"/>
      <c r="D187" s="5" t="n"/>
      <c r="E187" s="5" t="n"/>
      <c r="F187" s="5" t="n"/>
      <c r="G187" s="5" t="n"/>
      <c r="H187" s="24" t="n"/>
    </row>
    <row r="188">
      <c r="A188" s="21" t="n">
        <v>184</v>
      </c>
      <c r="B188" s="22" t="n"/>
      <c r="C188" s="23" t="n"/>
      <c r="D188" s="5" t="n"/>
      <c r="E188" s="5" t="n"/>
      <c r="F188" s="5" t="n"/>
      <c r="G188" s="5" t="n"/>
      <c r="H188" s="24" t="n"/>
    </row>
    <row r="189">
      <c r="A189" s="21" t="n">
        <v>185</v>
      </c>
      <c r="B189" s="22" t="n"/>
      <c r="C189" s="23" t="n"/>
      <c r="D189" s="5" t="n"/>
      <c r="E189" s="5" t="n"/>
      <c r="F189" s="5" t="n"/>
      <c r="G189" s="5" t="n"/>
      <c r="H189" s="24" t="n"/>
    </row>
    <row r="190">
      <c r="A190" s="21" t="n">
        <v>186</v>
      </c>
      <c r="B190" s="22" t="n"/>
      <c r="C190" s="23" t="n"/>
      <c r="D190" s="5" t="n"/>
      <c r="E190" s="5" t="n"/>
      <c r="F190" s="5" t="n"/>
      <c r="G190" s="5" t="n"/>
      <c r="H190" s="24" t="n"/>
    </row>
    <row r="191">
      <c r="A191" s="21" t="n">
        <v>187</v>
      </c>
      <c r="B191" s="22" t="n"/>
      <c r="C191" s="23" t="n"/>
      <c r="D191" s="5" t="n"/>
      <c r="E191" s="5" t="n"/>
      <c r="F191" s="5" t="n"/>
      <c r="G191" s="5" t="n"/>
      <c r="H191" s="24" t="n"/>
    </row>
    <row r="192">
      <c r="A192" s="21" t="n">
        <v>188</v>
      </c>
      <c r="B192" s="22" t="n"/>
      <c r="C192" s="23" t="n"/>
      <c r="D192" s="5" t="n"/>
      <c r="E192" s="5" t="n"/>
      <c r="F192" s="5" t="n"/>
      <c r="G192" s="5" t="n"/>
      <c r="H192" s="24" t="n"/>
    </row>
    <row r="193">
      <c r="A193" s="21" t="n">
        <v>189</v>
      </c>
      <c r="B193" s="22" t="n"/>
      <c r="C193" s="23" t="n"/>
      <c r="D193" s="5" t="n"/>
      <c r="E193" s="5" t="n"/>
      <c r="F193" s="5" t="n"/>
      <c r="G193" s="5" t="n"/>
      <c r="H193" s="24" t="n"/>
    </row>
    <row r="194">
      <c r="A194" s="21" t="n">
        <v>190</v>
      </c>
      <c r="B194" s="22" t="n"/>
      <c r="C194" s="23" t="n"/>
      <c r="D194" s="5" t="n"/>
      <c r="E194" s="5" t="n"/>
      <c r="F194" s="5" t="n"/>
      <c r="G194" s="5" t="n"/>
      <c r="H194" s="24" t="n"/>
    </row>
    <row r="195">
      <c r="A195" s="21" t="n">
        <v>191</v>
      </c>
      <c r="B195" s="22" t="n"/>
      <c r="C195" s="23" t="n"/>
      <c r="D195" s="5" t="n"/>
      <c r="E195" s="5" t="n"/>
      <c r="F195" s="5" t="n"/>
      <c r="G195" s="5" t="n"/>
      <c r="H195" s="24" t="n"/>
    </row>
    <row r="196">
      <c r="A196" s="21" t="n">
        <v>192</v>
      </c>
      <c r="B196" s="22" t="n"/>
      <c r="C196" s="23" t="n"/>
      <c r="D196" s="5" t="n"/>
      <c r="E196" s="5" t="n"/>
      <c r="F196" s="5" t="n"/>
      <c r="G196" s="5" t="n"/>
      <c r="H196" s="24" t="n"/>
    </row>
    <row r="197">
      <c r="A197" s="21" t="n">
        <v>193</v>
      </c>
      <c r="B197" s="22" t="n"/>
      <c r="C197" s="23" t="n"/>
      <c r="D197" s="5" t="n"/>
      <c r="E197" s="5" t="n"/>
      <c r="F197" s="5" t="n"/>
      <c r="G197" s="5" t="n"/>
      <c r="H197" s="24" t="n"/>
    </row>
    <row r="198">
      <c r="A198" s="21" t="n">
        <v>194</v>
      </c>
      <c r="B198" s="22" t="n"/>
      <c r="C198" s="23" t="n"/>
      <c r="D198" s="5" t="n"/>
      <c r="E198" s="5" t="n"/>
      <c r="F198" s="5" t="n"/>
      <c r="G198" s="5" t="n"/>
      <c r="H198" s="24" t="n"/>
    </row>
    <row r="199">
      <c r="A199" s="21" t="n">
        <v>195</v>
      </c>
      <c r="B199" s="22" t="n"/>
      <c r="C199" s="23" t="n"/>
      <c r="D199" s="5" t="n"/>
      <c r="E199" s="5" t="n"/>
      <c r="F199" s="5" t="n"/>
      <c r="G199" s="5" t="n"/>
      <c r="H199" s="24" t="n"/>
    </row>
    <row r="200">
      <c r="A200" s="21" t="n">
        <v>196</v>
      </c>
      <c r="B200" s="22" t="n"/>
      <c r="C200" s="23" t="n"/>
      <c r="D200" s="5" t="n"/>
      <c r="E200" s="5" t="n"/>
      <c r="F200" s="5" t="n"/>
      <c r="G200" s="5" t="n"/>
      <c r="H200" s="24" t="n"/>
    </row>
    <row r="201">
      <c r="A201" s="21" t="n">
        <v>197</v>
      </c>
      <c r="B201" s="22" t="n"/>
      <c r="C201" s="23" t="n"/>
      <c r="D201" s="5" t="n"/>
      <c r="E201" s="5" t="n"/>
      <c r="F201" s="5" t="n"/>
      <c r="G201" s="5" t="n"/>
      <c r="H201" s="24" t="n"/>
    </row>
    <row r="202">
      <c r="A202" s="21" t="n">
        <v>198</v>
      </c>
      <c r="B202" s="22" t="n"/>
      <c r="C202" s="23" t="n"/>
      <c r="D202" s="5" t="n"/>
      <c r="E202" s="5" t="n"/>
      <c r="F202" s="5" t="n"/>
      <c r="G202" s="5" t="n"/>
      <c r="H202" s="24" t="n"/>
    </row>
    <row r="203">
      <c r="A203" s="21" t="n">
        <v>199</v>
      </c>
      <c r="B203" s="22" t="n"/>
      <c r="C203" s="23" t="n"/>
      <c r="D203" s="5" t="n"/>
      <c r="E203" s="5" t="n"/>
      <c r="F203" s="5" t="n"/>
      <c r="G203" s="5" t="n"/>
      <c r="H203" s="24" t="n"/>
    </row>
    <row r="204">
      <c r="A204" s="21" t="n">
        <v>200</v>
      </c>
      <c r="B204" s="22" t="n"/>
      <c r="C204" s="23" t="n"/>
      <c r="D204" s="5" t="n"/>
      <c r="E204" s="5" t="n"/>
      <c r="F204" s="5" t="n"/>
      <c r="G204" s="5" t="n"/>
      <c r="H204" s="24" t="n"/>
    </row>
    <row r="205">
      <c r="A205" s="21" t="n">
        <v>201</v>
      </c>
      <c r="B205" s="22" t="n"/>
      <c r="C205" s="23" t="n"/>
      <c r="D205" s="5" t="n"/>
      <c r="E205" s="5" t="n"/>
      <c r="F205" s="5" t="n"/>
      <c r="G205" s="5" t="n"/>
      <c r="H205" s="24" t="n"/>
    </row>
    <row r="206">
      <c r="A206" s="21" t="n">
        <v>202</v>
      </c>
      <c r="B206" s="22" t="n"/>
      <c r="C206" s="23" t="n"/>
      <c r="D206" s="5" t="n"/>
      <c r="E206" s="5" t="n"/>
      <c r="F206" s="5" t="n"/>
      <c r="G206" s="5" t="n"/>
      <c r="H206" s="24" t="n"/>
    </row>
    <row r="207">
      <c r="A207" s="21" t="n">
        <v>203</v>
      </c>
      <c r="B207" s="22" t="n"/>
      <c r="C207" s="23" t="n"/>
      <c r="D207" s="5" t="n"/>
      <c r="E207" s="5" t="n"/>
      <c r="F207" s="5" t="n"/>
      <c r="G207" s="5" t="n"/>
      <c r="H207" s="24" t="n"/>
    </row>
    <row r="208">
      <c r="A208" s="21" t="n">
        <v>204</v>
      </c>
      <c r="B208" s="22" t="n"/>
      <c r="C208" s="23" t="n"/>
      <c r="D208" s="5" t="n"/>
      <c r="E208" s="5" t="n"/>
      <c r="F208" s="5" t="n"/>
      <c r="G208" s="5" t="n"/>
      <c r="H208" s="24" t="n"/>
    </row>
    <row r="209">
      <c r="A209" s="21" t="n">
        <v>205</v>
      </c>
      <c r="B209" s="22" t="n"/>
      <c r="C209" s="23" t="n"/>
      <c r="D209" s="5" t="n"/>
      <c r="E209" s="5" t="n"/>
      <c r="F209" s="5" t="n"/>
      <c r="G209" s="5" t="n"/>
      <c r="H209" s="24" t="n"/>
    </row>
    <row r="210">
      <c r="A210" s="21" t="n">
        <v>206</v>
      </c>
      <c r="B210" s="22" t="n"/>
      <c r="C210" s="23" t="n"/>
      <c r="D210" s="5" t="n"/>
      <c r="E210" s="5" t="n"/>
      <c r="F210" s="5" t="n"/>
      <c r="G210" s="5" t="n"/>
      <c r="H210" s="24" t="n"/>
    </row>
    <row r="211">
      <c r="A211" s="21" t="n">
        <v>207</v>
      </c>
      <c r="B211" s="22" t="n"/>
      <c r="C211" s="23" t="n"/>
      <c r="D211" s="5" t="n"/>
      <c r="E211" s="5" t="n"/>
      <c r="F211" s="5" t="n"/>
      <c r="G211" s="5" t="n"/>
      <c r="H211" s="24" t="n"/>
    </row>
    <row r="212">
      <c r="A212" s="21" t="n">
        <v>208</v>
      </c>
      <c r="B212" s="22" t="n"/>
      <c r="C212" s="23" t="n"/>
      <c r="D212" s="5" t="n"/>
      <c r="E212" s="5" t="n"/>
      <c r="F212" s="5" t="n"/>
      <c r="G212" s="5" t="n"/>
      <c r="H212" s="24" t="n"/>
    </row>
    <row r="213">
      <c r="A213" s="21" t="n">
        <v>209</v>
      </c>
      <c r="B213" s="22" t="n"/>
      <c r="C213" s="23" t="n"/>
      <c r="D213" s="5" t="n"/>
      <c r="E213" s="5" t="n"/>
      <c r="F213" s="5" t="n"/>
      <c r="G213" s="5" t="n"/>
      <c r="H213" s="24" t="n"/>
    </row>
    <row r="214">
      <c r="A214" s="21" t="n">
        <v>210</v>
      </c>
      <c r="B214" s="22" t="n"/>
      <c r="C214" s="23" t="n"/>
      <c r="D214" s="5" t="n"/>
      <c r="E214" s="5" t="n"/>
      <c r="F214" s="5" t="n"/>
      <c r="G214" s="5" t="n"/>
      <c r="H214" s="24" t="n"/>
    </row>
    <row r="215">
      <c r="A215" s="21" t="n">
        <v>211</v>
      </c>
      <c r="B215" s="22" t="n"/>
      <c r="C215" s="23" t="n"/>
      <c r="D215" s="5" t="n"/>
      <c r="E215" s="5" t="n"/>
      <c r="F215" s="5" t="n"/>
      <c r="G215" s="5" t="n"/>
      <c r="H215" s="24" t="n"/>
    </row>
    <row r="216">
      <c r="A216" s="21" t="n">
        <v>212</v>
      </c>
      <c r="B216" s="22" t="n"/>
      <c r="C216" s="23" t="n"/>
      <c r="D216" s="5" t="n"/>
      <c r="E216" s="5" t="n"/>
      <c r="F216" s="5" t="n"/>
      <c r="G216" s="5" t="n"/>
      <c r="H216" s="24" t="n"/>
    </row>
    <row r="217">
      <c r="A217" s="21" t="n">
        <v>213</v>
      </c>
      <c r="B217" s="22" t="n"/>
      <c r="C217" s="23" t="n"/>
      <c r="D217" s="5" t="n"/>
      <c r="E217" s="5" t="n"/>
      <c r="F217" s="5" t="n"/>
      <c r="G217" s="5" t="n"/>
      <c r="H217" s="24" t="n"/>
    </row>
    <row r="218">
      <c r="A218" s="21" t="n">
        <v>214</v>
      </c>
      <c r="B218" s="22" t="n"/>
      <c r="C218" s="23" t="n"/>
      <c r="D218" s="5" t="n"/>
      <c r="E218" s="5" t="n"/>
      <c r="F218" s="5" t="n"/>
      <c r="G218" s="5" t="n"/>
      <c r="H218" s="24" t="n"/>
    </row>
    <row r="219">
      <c r="A219" s="21" t="n">
        <v>215</v>
      </c>
      <c r="B219" s="22" t="n"/>
      <c r="C219" s="23" t="n"/>
      <c r="D219" s="5" t="n"/>
      <c r="E219" s="5" t="n"/>
      <c r="F219" s="5" t="n"/>
      <c r="G219" s="5" t="n"/>
      <c r="H219" s="24" t="n"/>
    </row>
    <row r="220">
      <c r="A220" s="21" t="n">
        <v>216</v>
      </c>
      <c r="B220" s="22" t="n"/>
      <c r="C220" s="23" t="n"/>
      <c r="D220" s="5" t="n"/>
      <c r="E220" s="5" t="n"/>
      <c r="F220" s="5" t="n"/>
      <c r="G220" s="5" t="n"/>
      <c r="H220" s="24" t="n"/>
    </row>
    <row r="221">
      <c r="A221" s="21" t="n">
        <v>217</v>
      </c>
      <c r="B221" s="22" t="n"/>
      <c r="C221" s="23" t="n"/>
      <c r="D221" s="5" t="n"/>
      <c r="E221" s="5" t="n"/>
      <c r="F221" s="5" t="n"/>
      <c r="G221" s="5" t="n"/>
      <c r="H221" s="24" t="n"/>
    </row>
    <row r="222">
      <c r="A222" s="21" t="n">
        <v>218</v>
      </c>
      <c r="B222" s="22" t="n"/>
      <c r="C222" s="23" t="n"/>
      <c r="D222" s="5" t="n"/>
      <c r="E222" s="5" t="n"/>
      <c r="F222" s="5" t="n"/>
      <c r="G222" s="5" t="n"/>
      <c r="H222" s="24" t="n"/>
    </row>
    <row r="223">
      <c r="A223" s="21" t="n">
        <v>219</v>
      </c>
      <c r="B223" s="22" t="n"/>
      <c r="C223" s="23" t="n"/>
      <c r="D223" s="5" t="n"/>
      <c r="E223" s="5" t="n"/>
      <c r="F223" s="5" t="n"/>
      <c r="G223" s="5" t="n"/>
      <c r="H223" s="24" t="n"/>
    </row>
    <row r="224">
      <c r="A224" s="21" t="n">
        <v>220</v>
      </c>
      <c r="B224" s="22" t="n"/>
      <c r="C224" s="23" t="n"/>
      <c r="D224" s="5" t="n"/>
      <c r="E224" s="5" t="n"/>
      <c r="F224" s="5" t="n"/>
      <c r="G224" s="5" t="n"/>
      <c r="H224" s="24" t="n"/>
    </row>
    <row r="225">
      <c r="A225" s="21" t="n">
        <v>221</v>
      </c>
      <c r="B225" s="22" t="n"/>
      <c r="C225" s="23" t="n"/>
      <c r="D225" s="5" t="n"/>
      <c r="E225" s="5" t="n"/>
      <c r="F225" s="5" t="n"/>
      <c r="G225" s="5" t="n"/>
      <c r="H225" s="24" t="n"/>
    </row>
    <row r="226">
      <c r="A226" s="21" t="n">
        <v>222</v>
      </c>
      <c r="B226" s="22" t="n"/>
      <c r="C226" s="23" t="n"/>
      <c r="D226" s="5" t="n"/>
      <c r="E226" s="5" t="n"/>
      <c r="F226" s="5" t="n"/>
      <c r="G226" s="5" t="n"/>
      <c r="H226" s="24" t="n"/>
    </row>
    <row r="227">
      <c r="A227" s="21" t="n">
        <v>223</v>
      </c>
      <c r="B227" s="22" t="n"/>
      <c r="C227" s="23" t="n"/>
      <c r="D227" s="5" t="n"/>
      <c r="E227" s="5" t="n"/>
      <c r="F227" s="5" t="n"/>
      <c r="G227" s="5" t="n"/>
      <c r="H227" s="24" t="n"/>
    </row>
    <row r="228">
      <c r="A228" s="21" t="n">
        <v>224</v>
      </c>
      <c r="B228" s="22" t="n"/>
      <c r="C228" s="23" t="n"/>
      <c r="D228" s="5" t="n"/>
      <c r="E228" s="5" t="n"/>
      <c r="F228" s="5" t="n"/>
      <c r="G228" s="5" t="n"/>
      <c r="H228" s="24" t="n"/>
    </row>
    <row r="229">
      <c r="A229" s="21" t="n">
        <v>225</v>
      </c>
      <c r="B229" s="22" t="n"/>
      <c r="C229" s="23" t="n"/>
      <c r="D229" s="5" t="n"/>
      <c r="E229" s="5" t="n"/>
      <c r="F229" s="5" t="n"/>
      <c r="G229" s="5" t="n"/>
      <c r="H229" s="24" t="n"/>
    </row>
    <row r="230">
      <c r="A230" s="21" t="n">
        <v>226</v>
      </c>
      <c r="B230" s="22" t="n"/>
      <c r="C230" s="23" t="n"/>
      <c r="D230" s="5" t="n"/>
      <c r="E230" s="5" t="n"/>
      <c r="F230" s="5" t="n"/>
      <c r="G230" s="5" t="n"/>
      <c r="H230" s="24" t="n"/>
    </row>
    <row r="231">
      <c r="A231" s="21" t="n">
        <v>227</v>
      </c>
      <c r="B231" s="22" t="n"/>
      <c r="C231" s="23" t="n"/>
      <c r="D231" s="5" t="n"/>
      <c r="E231" s="5" t="n"/>
      <c r="F231" s="5" t="n"/>
      <c r="G231" s="5" t="n"/>
      <c r="H231" s="24" t="n"/>
    </row>
    <row r="232">
      <c r="A232" s="21" t="n">
        <v>228</v>
      </c>
      <c r="B232" s="22" t="n"/>
      <c r="C232" s="23" t="n"/>
      <c r="D232" s="5" t="n"/>
      <c r="E232" s="5" t="n"/>
      <c r="F232" s="5" t="n"/>
      <c r="G232" s="5" t="n"/>
      <c r="H232" s="24" t="n"/>
    </row>
    <row r="233">
      <c r="A233" s="21" t="n">
        <v>229</v>
      </c>
      <c r="B233" s="22" t="n"/>
      <c r="C233" s="23" t="n"/>
      <c r="D233" s="5" t="n"/>
      <c r="E233" s="5" t="n"/>
      <c r="F233" s="5" t="n"/>
      <c r="G233" s="5" t="n"/>
      <c r="H233" s="24" t="n"/>
    </row>
    <row r="234">
      <c r="A234" s="21" t="n">
        <v>230</v>
      </c>
      <c r="B234" s="22" t="n"/>
      <c r="C234" s="23" t="n"/>
      <c r="D234" s="5" t="n"/>
      <c r="E234" s="5" t="n"/>
      <c r="F234" s="5" t="n"/>
      <c r="G234" s="5" t="n"/>
      <c r="H234" s="24" t="n"/>
    </row>
    <row r="235">
      <c r="A235" s="21" t="n">
        <v>231</v>
      </c>
      <c r="B235" s="22" t="n"/>
      <c r="C235" s="23" t="n"/>
      <c r="D235" s="5" t="n"/>
      <c r="E235" s="5" t="n"/>
      <c r="F235" s="5" t="n"/>
      <c r="G235" s="5" t="n"/>
      <c r="H235" s="24" t="n"/>
    </row>
    <row r="236">
      <c r="A236" s="21" t="n">
        <v>232</v>
      </c>
      <c r="B236" s="22" t="n"/>
      <c r="C236" s="23" t="n"/>
      <c r="D236" s="5" t="n"/>
      <c r="E236" s="5" t="n"/>
      <c r="F236" s="5" t="n"/>
      <c r="G236" s="5" t="n"/>
      <c r="H236" s="24" t="n"/>
    </row>
    <row r="237">
      <c r="A237" s="21" t="n">
        <v>233</v>
      </c>
      <c r="B237" s="22" t="n"/>
      <c r="C237" s="23" t="n"/>
      <c r="D237" s="5" t="n"/>
      <c r="E237" s="5" t="n"/>
      <c r="F237" s="5" t="n"/>
      <c r="G237" s="5" t="n"/>
      <c r="H237" s="24" t="n"/>
    </row>
    <row r="238">
      <c r="A238" s="21" t="n">
        <v>234</v>
      </c>
      <c r="B238" s="22" t="n"/>
      <c r="C238" s="23" t="n"/>
      <c r="D238" s="5" t="n"/>
      <c r="E238" s="5" t="n"/>
      <c r="F238" s="5" t="n"/>
      <c r="G238" s="5" t="n"/>
      <c r="H238" s="24" t="n"/>
    </row>
    <row r="239">
      <c r="A239" s="21" t="n">
        <v>235</v>
      </c>
      <c r="B239" s="22" t="n"/>
      <c r="C239" s="23" t="n"/>
      <c r="D239" s="5" t="n"/>
      <c r="E239" s="5" t="n"/>
      <c r="F239" s="5" t="n"/>
      <c r="G239" s="5" t="n"/>
      <c r="H239" s="24" t="n"/>
    </row>
    <row r="240">
      <c r="A240" s="21" t="n">
        <v>236</v>
      </c>
      <c r="B240" s="22" t="n"/>
      <c r="C240" s="23" t="n"/>
      <c r="D240" s="5" t="n"/>
      <c r="E240" s="5" t="n"/>
      <c r="F240" s="5" t="n"/>
      <c r="G240" s="5" t="n"/>
      <c r="H240" s="24" t="n"/>
    </row>
    <row r="241">
      <c r="A241" s="21" t="n">
        <v>237</v>
      </c>
      <c r="B241" s="22" t="n"/>
      <c r="C241" s="23" t="n"/>
      <c r="D241" s="5" t="n"/>
      <c r="E241" s="5" t="n"/>
      <c r="F241" s="5" t="n"/>
      <c r="G241" s="5" t="n"/>
      <c r="H241" s="24" t="n"/>
    </row>
    <row r="242">
      <c r="A242" s="21" t="n">
        <v>238</v>
      </c>
      <c r="B242" s="22" t="n"/>
      <c r="C242" s="23" t="n"/>
      <c r="D242" s="5" t="n"/>
      <c r="E242" s="5" t="n"/>
      <c r="F242" s="5" t="n"/>
      <c r="G242" s="5" t="n"/>
      <c r="H242" s="24" t="n"/>
    </row>
    <row r="243">
      <c r="A243" s="21" t="n">
        <v>239</v>
      </c>
      <c r="B243" s="22" t="n"/>
      <c r="C243" s="23" t="n"/>
      <c r="D243" s="5" t="n"/>
      <c r="E243" s="5" t="n"/>
      <c r="F243" s="5" t="n"/>
      <c r="G243" s="5" t="n"/>
      <c r="H243" s="24" t="n"/>
    </row>
    <row r="244">
      <c r="A244" s="21" t="n">
        <v>240</v>
      </c>
      <c r="B244" s="22" t="n"/>
      <c r="C244" s="23" t="n"/>
      <c r="D244" s="5" t="n"/>
      <c r="E244" s="5" t="n"/>
      <c r="F244" s="5" t="n"/>
      <c r="G244" s="5" t="n"/>
      <c r="H244" s="24" t="n"/>
    </row>
    <row r="245">
      <c r="A245" s="21" t="n">
        <v>241</v>
      </c>
      <c r="B245" s="22" t="n"/>
      <c r="C245" s="23" t="n"/>
      <c r="D245" s="5" t="n"/>
      <c r="E245" s="5" t="n"/>
      <c r="F245" s="5" t="n"/>
      <c r="G245" s="5" t="n"/>
      <c r="H245" s="24" t="n"/>
    </row>
    <row r="246">
      <c r="A246" s="21" t="n">
        <v>242</v>
      </c>
      <c r="B246" s="22" t="n"/>
      <c r="C246" s="23" t="n"/>
      <c r="D246" s="5" t="n"/>
      <c r="E246" s="5" t="n"/>
      <c r="F246" s="5" t="n"/>
      <c r="G246" s="5" t="n"/>
      <c r="H246" s="24" t="n"/>
    </row>
    <row r="247">
      <c r="A247" s="21" t="n">
        <v>243</v>
      </c>
      <c r="B247" s="22" t="n"/>
      <c r="C247" s="23" t="n"/>
      <c r="D247" s="5" t="n"/>
      <c r="E247" s="5" t="n"/>
      <c r="F247" s="5" t="n"/>
      <c r="G247" s="5" t="n"/>
      <c r="H247" s="24" t="n"/>
    </row>
    <row r="248">
      <c r="A248" s="21" t="n">
        <v>244</v>
      </c>
      <c r="B248" s="22" t="n"/>
      <c r="C248" s="23" t="n"/>
      <c r="D248" s="5" t="n"/>
      <c r="E248" s="5" t="n"/>
      <c r="F248" s="5" t="n"/>
      <c r="G248" s="5" t="n"/>
      <c r="H248" s="24" t="n"/>
    </row>
    <row r="249">
      <c r="A249" s="21" t="n">
        <v>245</v>
      </c>
      <c r="B249" s="22" t="n"/>
      <c r="C249" s="23" t="n"/>
      <c r="D249" s="5" t="n"/>
      <c r="E249" s="5" t="n"/>
      <c r="F249" s="5" t="n"/>
      <c r="G249" s="5" t="n"/>
      <c r="H249" s="24" t="n"/>
    </row>
    <row r="250">
      <c r="A250" s="21" t="n">
        <v>246</v>
      </c>
      <c r="B250" s="22" t="n"/>
      <c r="C250" s="23" t="n"/>
      <c r="D250" s="5" t="n"/>
      <c r="E250" s="5" t="n"/>
      <c r="F250" s="5" t="n"/>
      <c r="G250" s="5" t="n"/>
      <c r="H250" s="24" t="n"/>
    </row>
    <row r="251">
      <c r="A251" s="21" t="n">
        <v>247</v>
      </c>
      <c r="B251" s="22" t="n"/>
      <c r="C251" s="23" t="n"/>
      <c r="D251" s="5" t="n"/>
      <c r="E251" s="5" t="n"/>
      <c r="F251" s="5" t="n"/>
      <c r="G251" s="5" t="n"/>
      <c r="H251" s="24" t="n"/>
    </row>
    <row r="252">
      <c r="A252" s="21" t="n">
        <v>248</v>
      </c>
      <c r="B252" s="22" t="n"/>
      <c r="C252" s="23" t="n"/>
      <c r="D252" s="5" t="n"/>
      <c r="E252" s="5" t="n"/>
      <c r="F252" s="5" t="n"/>
      <c r="G252" s="5" t="n"/>
      <c r="H252" s="24" t="n"/>
    </row>
    <row r="253">
      <c r="A253" s="21" t="n">
        <v>249</v>
      </c>
      <c r="B253" s="22" t="n"/>
      <c r="C253" s="23" t="n"/>
      <c r="D253" s="5" t="n"/>
      <c r="E253" s="5" t="n"/>
      <c r="F253" s="5" t="n"/>
      <c r="G253" s="5" t="n"/>
      <c r="H253" s="24" t="n"/>
    </row>
    <row r="254">
      <c r="A254" s="21" t="n">
        <v>250</v>
      </c>
      <c r="B254" s="22" t="n"/>
      <c r="C254" s="23" t="n"/>
      <c r="D254" s="5" t="n"/>
      <c r="E254" s="5" t="n"/>
      <c r="F254" s="5" t="n"/>
      <c r="G254" s="5" t="n"/>
      <c r="H254" s="24" t="n"/>
    </row>
  </sheetData>
  <mergeCells count="1">
    <mergeCell ref="A3:H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40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12" customWidth="1" min="3" max="3"/>
    <col width="12" customWidth="1" min="4" max="4"/>
    <col width="40" customWidth="1" min="5" max="5"/>
    <col width="11" customWidth="1" min="6" max="6"/>
    <col width="10" customWidth="1" min="7" max="7"/>
    <col width="10" customWidth="1" min="8" max="8"/>
    <col width="9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</cols>
  <sheetData>
    <row r="1">
      <c r="A1" s="1" t="inlineStr">
        <is>
          <t>Estabilidade: cartas X-barra e R (porta de entrada do cálculo)</t>
        </is>
      </c>
    </row>
    <row r="2">
      <c r="A2" s="2" t="inlineStr">
        <is>
          <t>Voitto · blog.voitto.com.br · Planilha de capabilidade: Cp, Cpk, Pp, Ppk</t>
        </is>
      </c>
    </row>
    <row r="3">
      <c r="A3" s="25" t="inlineStr">
        <is>
          <t>Capabilidade só vale com processo estável. Se esta aba reprovar, o caminho não é calcular com ressalva: identifique a causa especial, trate e recolete.</t>
        </is>
      </c>
    </row>
    <row r="4">
      <c r="B4" s="10" t="inlineStr">
        <is>
          <t>Subgrupos completos</t>
        </is>
      </c>
      <c r="C4" s="13">
        <f>COUNT(C15:C39)</f>
        <v/>
      </c>
      <c r="E4" s="10" t="inlineStr">
        <is>
          <t>Pontos fora dos limites na carta X-barra</t>
        </is>
      </c>
      <c r="F4" s="13">
        <f>SUM(E15:E39)</f>
        <v/>
      </c>
      <c r="G4" s="26">
        <f>IF(F4=0,"OK","REPROVA")</f>
        <v/>
      </c>
    </row>
    <row r="5">
      <c r="B5" s="10" t="inlineStr">
        <is>
          <t>Valores usados nas cartas</t>
        </is>
      </c>
      <c r="C5" s="13">
        <f>C4*N_SUB</f>
        <v/>
      </c>
      <c r="E5" s="10" t="inlineStr">
        <is>
          <t>Pontos fora dos limites na carta R</t>
        </is>
      </c>
      <c r="F5" s="13">
        <f>SUM(F15:F39)</f>
        <v/>
      </c>
      <c r="G5" s="26">
        <f>IF(F5=0,"OK","REPROVA")</f>
        <v/>
      </c>
    </row>
    <row r="6">
      <c r="B6" s="10" t="inlineStr">
        <is>
          <t>Média geral (linha central X-barra)</t>
        </is>
      </c>
      <c r="C6" s="27">
        <f>IF(C4&gt;0,AVERAGE(C15:C39),"")</f>
        <v/>
      </c>
      <c r="E6" s="10" t="inlineStr">
        <is>
          <t>Maior sequência de pontos do mesmo lado da LC</t>
        </is>
      </c>
      <c r="F6" s="13">
        <f>MAX(H15:H39)</f>
        <v/>
      </c>
      <c r="G6" s="26">
        <f>IF(F6&lt;SEQ_REGRA,"OK","REPROVA")</f>
        <v/>
      </c>
    </row>
    <row r="7">
      <c r="B7" s="10" t="inlineStr">
        <is>
          <t>Amplitude média R-barra</t>
        </is>
      </c>
      <c r="C7" s="27">
        <f>IF(C4&gt;0,AVERAGE(D15:D39),"")</f>
        <v/>
      </c>
      <c r="E7" s="10" t="inlineStr">
        <is>
          <t>Maior tendência (pontos subindo ou descendo)</t>
        </is>
      </c>
      <c r="F7" s="13">
        <f>IF(MAX(J15:J39)&gt;0,MAX(J15:J39)+1,0)</f>
        <v/>
      </c>
      <c r="G7" s="26">
        <f>IF(F7&lt;TEND_REGRA,"OK","REPROVA")</f>
        <v/>
      </c>
    </row>
    <row r="8">
      <c r="B8" s="10" t="inlineStr">
        <is>
          <t>LSC X-barra = X̿ + A2·R̄</t>
        </is>
      </c>
      <c r="C8" s="14">
        <f>IFERROR(C6+K_A2*C7,"")</f>
        <v/>
      </c>
      <c r="E8" s="10" t="inlineStr">
        <is>
          <t>Subgrupos incompletos (ignorados)</t>
        </is>
      </c>
      <c r="F8" s="13">
        <f>COUNTIFS(B15:B39,"&gt;0",B15:B39,"&lt;"&amp;N_SUB)</f>
        <v/>
      </c>
      <c r="G8" s="26">
        <f>IF(F8=0,"OK","ATENÇÃO")</f>
        <v/>
      </c>
    </row>
    <row r="9">
      <c r="B9" s="10" t="inlineStr">
        <is>
          <t>LIC X-barra = X̿ − A2·R̄</t>
        </is>
      </c>
      <c r="C9" s="14">
        <f>IFERROR(C6-K_A2*C7,"")</f>
        <v/>
      </c>
    </row>
    <row r="10" ht="48" customHeight="1">
      <c r="B10" s="10" t="inlineStr">
        <is>
          <t>LSC R = D4·R̄</t>
        </is>
      </c>
      <c r="C10" s="14">
        <f>IFERROR(K_D4*C7,"")</f>
        <v/>
      </c>
      <c r="E10" s="8" t="inlineStr">
        <is>
          <t>Veredito</t>
        </is>
      </c>
      <c r="F10" s="28">
        <f>IF(C4&lt;2,"SEM DADOS SUFICIENTES (mínimo 2 subgrupos completos)",IF(OR(F4&gt;0,F5&gt;0),"INSTÁVEL: há pontos fora dos limites de controle. Índices bloqueados.",IF(AND(F6&lt;SEQ_REGRA,F7&lt;TEND_REGRA),"ESTÁVEL: cálculo liberado.",IF(TRAVA_SEQ="SIM","INSTÁVEL: sequência/tendência reprovou. Índices bloqueados.","ALERTA: sequência/tendência reprovou. Investigue a causa (cálculo liberado porque a trava de sequência está em NÃO).")))) </f>
        <v/>
      </c>
      <c r="G10" s="29" t="n"/>
      <c r="H10" s="29" t="n"/>
      <c r="I10" s="30" t="n"/>
    </row>
    <row r="11">
      <c r="B11" s="10" t="inlineStr">
        <is>
          <t>LIC R = D3·R̄</t>
        </is>
      </c>
      <c r="C11" s="14">
        <f>IFERROR(K_D3*C7,"")</f>
        <v/>
      </c>
      <c r="E11" s="10" t="inlineStr">
        <is>
          <t>Cálculo liberado?</t>
        </is>
      </c>
      <c r="F11" s="6">
        <f>AND(C4&gt;=2,F4=0,F5=0,OR(TRAVA_SEQ="NÃO",AND(F6&lt;SEQ_REGRA,F7&lt;TEND_REGRA)))</f>
        <v/>
      </c>
    </row>
    <row r="12">
      <c r="E12" s="12" t="inlineStr">
        <is>
          <t>Teste extra do artigo: a carta R é lida antes da X-barra (limite de média sobre dispersão instável já nasce errado).</t>
        </is>
      </c>
    </row>
    <row r="13">
      <c r="E13" s="10" t="inlineStr">
        <is>
          <t>Sequência e tendência OK?</t>
        </is>
      </c>
      <c r="F13" s="6">
        <f>AND(F6&lt;SEQ_REGRA,F7&lt;TEND_REGRA)</f>
        <v/>
      </c>
    </row>
    <row r="14">
      <c r="A14" s="9" t="inlineStr">
        <is>
          <t>Subgrupo</t>
        </is>
      </c>
      <c r="B14" s="9" t="inlineStr">
        <is>
          <t>Nº de valores</t>
        </is>
      </c>
      <c r="C14" s="9" t="inlineStr">
        <is>
          <t>Média (X-barra)</t>
        </is>
      </c>
      <c r="D14" s="9" t="inlineStr">
        <is>
          <t>Amplitude (R)</t>
        </is>
      </c>
      <c r="E14" s="9" t="inlineStr">
        <is>
          <t>Fora X-barra</t>
        </is>
      </c>
      <c r="F14" s="9" t="inlineStr">
        <is>
          <t>Fora R</t>
        </is>
      </c>
      <c r="G14" s="9" t="inlineStr">
        <is>
          <t>Lado da LC</t>
        </is>
      </c>
      <c r="H14" s="9" t="inlineStr">
        <is>
          <t>Sequência</t>
        </is>
      </c>
      <c r="I14" s="9" t="inlineStr">
        <is>
          <t>Variação</t>
        </is>
      </c>
      <c r="J14" s="9" t="inlineStr">
        <is>
          <t>Tendência</t>
        </is>
      </c>
      <c r="K14" s="9" t="inlineStr">
        <is>
          <t>X-barra (gráfico)</t>
        </is>
      </c>
      <c r="L14" s="9" t="inlineStr">
        <is>
          <t>LIC X</t>
        </is>
      </c>
      <c r="M14" s="9" t="inlineStr">
        <is>
          <t>LC X</t>
        </is>
      </c>
      <c r="N14" s="9" t="inlineStr">
        <is>
          <t>LSC X</t>
        </is>
      </c>
      <c r="O14" s="9" t="inlineStr">
        <is>
          <t>R (gráfico)</t>
        </is>
      </c>
      <c r="P14" s="9" t="inlineStr">
        <is>
          <t>LIC R</t>
        </is>
      </c>
      <c r="Q14" s="9" t="inlineStr">
        <is>
          <t>LC R</t>
        </is>
      </c>
      <c r="R14" s="9" t="inlineStr">
        <is>
          <t>LSC R</t>
        </is>
      </c>
    </row>
    <row r="15">
      <c r="A15" s="13" t="n">
        <v>1</v>
      </c>
      <c r="B15" s="13">
        <f>COUNT(OFFSET(Dados!$H$5,(A15-1)*N_SUB,0,N_SUB,1))</f>
        <v/>
      </c>
      <c r="C15" s="14">
        <f>IF(B15=N_SUB,AVERAGE(OFFSET(Dados!$H$5,(A15-1)*N_SUB,0,N_SUB,1)),"")</f>
        <v/>
      </c>
      <c r="D15" s="14">
        <f>IF(B15=N_SUB,MAX(OFFSET(Dados!$H$5,(A15-1)*N_SUB,0,N_SUB,1))-MIN(OFFSET(Dados!$H$5,(A15-1)*N_SUB,0,N_SUB,1)),"")</f>
        <v/>
      </c>
      <c r="E15" s="13">
        <f>IF(C15="","",IF(OR(C15&gt;LSC_X,C15&lt;LIC_X),1,0))</f>
        <v/>
      </c>
      <c r="F15" s="13">
        <f>IF(D15="","",IF(OR(D15&gt;LSC_R,D15&lt;LIC_R),1,0))</f>
        <v/>
      </c>
      <c r="G15" s="13">
        <f>IF(C15="","",SIGN(C15-XBB))</f>
        <v/>
      </c>
      <c r="H15" s="13">
        <f>IF(C15="","",IF(G15=0,0,1))</f>
        <v/>
      </c>
      <c r="I15" s="6" t="inlineStr"/>
      <c r="J15" s="6" t="inlineStr"/>
      <c r="K15" s="31">
        <f>IF(C15="",NA(),C15)</f>
        <v/>
      </c>
      <c r="L15" s="31">
        <f>IF(C15="",NA(),LIC_X)</f>
        <v/>
      </c>
      <c r="M15" s="31">
        <f>IF(C15="",NA(),XBB)</f>
        <v/>
      </c>
      <c r="N15" s="31">
        <f>IF(C15="",NA(),LSC_X)</f>
        <v/>
      </c>
      <c r="O15" s="31">
        <f>IF(D15="",NA(),D15)</f>
        <v/>
      </c>
      <c r="P15" s="31">
        <f>IF(D15="",NA(),LIC_R)</f>
        <v/>
      </c>
      <c r="Q15" s="31">
        <f>IF(D15="",NA(),RBAR)</f>
        <v/>
      </c>
      <c r="R15" s="31">
        <f>IF(D15="",NA(),LSC_R)</f>
        <v/>
      </c>
    </row>
    <row r="16">
      <c r="A16" s="13" t="n">
        <v>2</v>
      </c>
      <c r="B16" s="13">
        <f>COUNT(OFFSET(Dados!$H$5,(A16-1)*N_SUB,0,N_SUB,1))</f>
        <v/>
      </c>
      <c r="C16" s="14">
        <f>IF(B16=N_SUB,AVERAGE(OFFSET(Dados!$H$5,(A16-1)*N_SUB,0,N_SUB,1)),"")</f>
        <v/>
      </c>
      <c r="D16" s="14">
        <f>IF(B16=N_SUB,MAX(OFFSET(Dados!$H$5,(A16-1)*N_SUB,0,N_SUB,1))-MIN(OFFSET(Dados!$H$5,(A16-1)*N_SUB,0,N_SUB,1)),"")</f>
        <v/>
      </c>
      <c r="E16" s="13">
        <f>IF(C16="","",IF(OR(C16&gt;LSC_X,C16&lt;LIC_X),1,0))</f>
        <v/>
      </c>
      <c r="F16" s="13">
        <f>IF(D16="","",IF(OR(D16&gt;LSC_R,D16&lt;LIC_R),1,0))</f>
        <v/>
      </c>
      <c r="G16" s="13">
        <f>IF(C16="","",SIGN(C16-XBB))</f>
        <v/>
      </c>
      <c r="H16" s="13">
        <f>IF(C16="","",IF(G16=0,0,IF(G16=G15,H15+1,1)))</f>
        <v/>
      </c>
      <c r="I16" s="13">
        <f>IF(OR(C16="",C15=""),"",SIGN(C16-C15))</f>
        <v/>
      </c>
      <c r="J16" s="13">
        <f>IF(I16="","",IF(I16=0,0,IF(I16=I15,J15+1,1)))</f>
        <v/>
      </c>
      <c r="K16" s="31">
        <f>IF(C16="",NA(),C16)</f>
        <v/>
      </c>
      <c r="L16" s="31">
        <f>IF(C16="",NA(),LIC_X)</f>
        <v/>
      </c>
      <c r="M16" s="31">
        <f>IF(C16="",NA(),XBB)</f>
        <v/>
      </c>
      <c r="N16" s="31">
        <f>IF(C16="",NA(),LSC_X)</f>
        <v/>
      </c>
      <c r="O16" s="31">
        <f>IF(D16="",NA(),D16)</f>
        <v/>
      </c>
      <c r="P16" s="31">
        <f>IF(D16="",NA(),LIC_R)</f>
        <v/>
      </c>
      <c r="Q16" s="31">
        <f>IF(D16="",NA(),RBAR)</f>
        <v/>
      </c>
      <c r="R16" s="31">
        <f>IF(D16="",NA(),LSC_R)</f>
        <v/>
      </c>
    </row>
    <row r="17">
      <c r="A17" s="13" t="n">
        <v>3</v>
      </c>
      <c r="B17" s="13">
        <f>COUNT(OFFSET(Dados!$H$5,(A17-1)*N_SUB,0,N_SUB,1))</f>
        <v/>
      </c>
      <c r="C17" s="14">
        <f>IF(B17=N_SUB,AVERAGE(OFFSET(Dados!$H$5,(A17-1)*N_SUB,0,N_SUB,1)),"")</f>
        <v/>
      </c>
      <c r="D17" s="14">
        <f>IF(B17=N_SUB,MAX(OFFSET(Dados!$H$5,(A17-1)*N_SUB,0,N_SUB,1))-MIN(OFFSET(Dados!$H$5,(A17-1)*N_SUB,0,N_SUB,1)),"")</f>
        <v/>
      </c>
      <c r="E17" s="13">
        <f>IF(C17="","",IF(OR(C17&gt;LSC_X,C17&lt;LIC_X),1,0))</f>
        <v/>
      </c>
      <c r="F17" s="13">
        <f>IF(D17="","",IF(OR(D17&gt;LSC_R,D17&lt;LIC_R),1,0))</f>
        <v/>
      </c>
      <c r="G17" s="13">
        <f>IF(C17="","",SIGN(C17-XBB))</f>
        <v/>
      </c>
      <c r="H17" s="13">
        <f>IF(C17="","",IF(G17=0,0,IF(G17=G16,H16+1,1)))</f>
        <v/>
      </c>
      <c r="I17" s="13">
        <f>IF(OR(C17="",C16=""),"",SIGN(C17-C16))</f>
        <v/>
      </c>
      <c r="J17" s="13">
        <f>IF(I17="","",IF(I17=0,0,IF(I17=I16,J16+1,1)))</f>
        <v/>
      </c>
      <c r="K17" s="31">
        <f>IF(C17="",NA(),C17)</f>
        <v/>
      </c>
      <c r="L17" s="31">
        <f>IF(C17="",NA(),LIC_X)</f>
        <v/>
      </c>
      <c r="M17" s="31">
        <f>IF(C17="",NA(),XBB)</f>
        <v/>
      </c>
      <c r="N17" s="31">
        <f>IF(C17="",NA(),LSC_X)</f>
        <v/>
      </c>
      <c r="O17" s="31">
        <f>IF(D17="",NA(),D17)</f>
        <v/>
      </c>
      <c r="P17" s="31">
        <f>IF(D17="",NA(),LIC_R)</f>
        <v/>
      </c>
      <c r="Q17" s="31">
        <f>IF(D17="",NA(),RBAR)</f>
        <v/>
      </c>
      <c r="R17" s="31">
        <f>IF(D17="",NA(),LSC_R)</f>
        <v/>
      </c>
    </row>
    <row r="18">
      <c r="A18" s="13" t="n">
        <v>4</v>
      </c>
      <c r="B18" s="13">
        <f>COUNT(OFFSET(Dados!$H$5,(A18-1)*N_SUB,0,N_SUB,1))</f>
        <v/>
      </c>
      <c r="C18" s="14">
        <f>IF(B18=N_SUB,AVERAGE(OFFSET(Dados!$H$5,(A18-1)*N_SUB,0,N_SUB,1)),"")</f>
        <v/>
      </c>
      <c r="D18" s="14">
        <f>IF(B18=N_SUB,MAX(OFFSET(Dados!$H$5,(A18-1)*N_SUB,0,N_SUB,1))-MIN(OFFSET(Dados!$H$5,(A18-1)*N_SUB,0,N_SUB,1)),"")</f>
        <v/>
      </c>
      <c r="E18" s="13">
        <f>IF(C18="","",IF(OR(C18&gt;LSC_X,C18&lt;LIC_X),1,0))</f>
        <v/>
      </c>
      <c r="F18" s="13">
        <f>IF(D18="","",IF(OR(D18&gt;LSC_R,D18&lt;LIC_R),1,0))</f>
        <v/>
      </c>
      <c r="G18" s="13">
        <f>IF(C18="","",SIGN(C18-XBB))</f>
        <v/>
      </c>
      <c r="H18" s="13">
        <f>IF(C18="","",IF(G18=0,0,IF(G18=G17,H17+1,1)))</f>
        <v/>
      </c>
      <c r="I18" s="13">
        <f>IF(OR(C18="",C17=""),"",SIGN(C18-C17))</f>
        <v/>
      </c>
      <c r="J18" s="13">
        <f>IF(I18="","",IF(I18=0,0,IF(I18=I17,J17+1,1)))</f>
        <v/>
      </c>
      <c r="K18" s="31">
        <f>IF(C18="",NA(),C18)</f>
        <v/>
      </c>
      <c r="L18" s="31">
        <f>IF(C18="",NA(),LIC_X)</f>
        <v/>
      </c>
      <c r="M18" s="31">
        <f>IF(C18="",NA(),XBB)</f>
        <v/>
      </c>
      <c r="N18" s="31">
        <f>IF(C18="",NA(),LSC_X)</f>
        <v/>
      </c>
      <c r="O18" s="31">
        <f>IF(D18="",NA(),D18)</f>
        <v/>
      </c>
      <c r="P18" s="31">
        <f>IF(D18="",NA(),LIC_R)</f>
        <v/>
      </c>
      <c r="Q18" s="31">
        <f>IF(D18="",NA(),RBAR)</f>
        <v/>
      </c>
      <c r="R18" s="31">
        <f>IF(D18="",NA(),LSC_R)</f>
        <v/>
      </c>
    </row>
    <row r="19">
      <c r="A19" s="13" t="n">
        <v>5</v>
      </c>
      <c r="B19" s="13">
        <f>COUNT(OFFSET(Dados!$H$5,(A19-1)*N_SUB,0,N_SUB,1))</f>
        <v/>
      </c>
      <c r="C19" s="14">
        <f>IF(B19=N_SUB,AVERAGE(OFFSET(Dados!$H$5,(A19-1)*N_SUB,0,N_SUB,1)),"")</f>
        <v/>
      </c>
      <c r="D19" s="14">
        <f>IF(B19=N_SUB,MAX(OFFSET(Dados!$H$5,(A19-1)*N_SUB,0,N_SUB,1))-MIN(OFFSET(Dados!$H$5,(A19-1)*N_SUB,0,N_SUB,1)),"")</f>
        <v/>
      </c>
      <c r="E19" s="13">
        <f>IF(C19="","",IF(OR(C19&gt;LSC_X,C19&lt;LIC_X),1,0))</f>
        <v/>
      </c>
      <c r="F19" s="13">
        <f>IF(D19="","",IF(OR(D19&gt;LSC_R,D19&lt;LIC_R),1,0))</f>
        <v/>
      </c>
      <c r="G19" s="13">
        <f>IF(C19="","",SIGN(C19-XBB))</f>
        <v/>
      </c>
      <c r="H19" s="13">
        <f>IF(C19="","",IF(G19=0,0,IF(G19=G18,H18+1,1)))</f>
        <v/>
      </c>
      <c r="I19" s="13">
        <f>IF(OR(C19="",C18=""),"",SIGN(C19-C18))</f>
        <v/>
      </c>
      <c r="J19" s="13">
        <f>IF(I19="","",IF(I19=0,0,IF(I19=I18,J18+1,1)))</f>
        <v/>
      </c>
      <c r="K19" s="31">
        <f>IF(C19="",NA(),C19)</f>
        <v/>
      </c>
      <c r="L19" s="31">
        <f>IF(C19="",NA(),LIC_X)</f>
        <v/>
      </c>
      <c r="M19" s="31">
        <f>IF(C19="",NA(),XBB)</f>
        <v/>
      </c>
      <c r="N19" s="31">
        <f>IF(C19="",NA(),LSC_X)</f>
        <v/>
      </c>
      <c r="O19" s="31">
        <f>IF(D19="",NA(),D19)</f>
        <v/>
      </c>
      <c r="P19" s="31">
        <f>IF(D19="",NA(),LIC_R)</f>
        <v/>
      </c>
      <c r="Q19" s="31">
        <f>IF(D19="",NA(),RBAR)</f>
        <v/>
      </c>
      <c r="R19" s="31">
        <f>IF(D19="",NA(),LSC_R)</f>
        <v/>
      </c>
    </row>
    <row r="20">
      <c r="A20" s="13" t="n">
        <v>6</v>
      </c>
      <c r="B20" s="13">
        <f>COUNT(OFFSET(Dados!$H$5,(A20-1)*N_SUB,0,N_SUB,1))</f>
        <v/>
      </c>
      <c r="C20" s="14">
        <f>IF(B20=N_SUB,AVERAGE(OFFSET(Dados!$H$5,(A20-1)*N_SUB,0,N_SUB,1)),"")</f>
        <v/>
      </c>
      <c r="D20" s="14">
        <f>IF(B20=N_SUB,MAX(OFFSET(Dados!$H$5,(A20-1)*N_SUB,0,N_SUB,1))-MIN(OFFSET(Dados!$H$5,(A20-1)*N_SUB,0,N_SUB,1)),"")</f>
        <v/>
      </c>
      <c r="E20" s="13">
        <f>IF(C20="","",IF(OR(C20&gt;LSC_X,C20&lt;LIC_X),1,0))</f>
        <v/>
      </c>
      <c r="F20" s="13">
        <f>IF(D20="","",IF(OR(D20&gt;LSC_R,D20&lt;LIC_R),1,0))</f>
        <v/>
      </c>
      <c r="G20" s="13">
        <f>IF(C20="","",SIGN(C20-XBB))</f>
        <v/>
      </c>
      <c r="H20" s="13">
        <f>IF(C20="","",IF(G20=0,0,IF(G20=G19,H19+1,1)))</f>
        <v/>
      </c>
      <c r="I20" s="13">
        <f>IF(OR(C20="",C19=""),"",SIGN(C20-C19))</f>
        <v/>
      </c>
      <c r="J20" s="13">
        <f>IF(I20="","",IF(I20=0,0,IF(I20=I19,J19+1,1)))</f>
        <v/>
      </c>
      <c r="K20" s="31">
        <f>IF(C20="",NA(),C20)</f>
        <v/>
      </c>
      <c r="L20" s="31">
        <f>IF(C20="",NA(),LIC_X)</f>
        <v/>
      </c>
      <c r="M20" s="31">
        <f>IF(C20="",NA(),XBB)</f>
        <v/>
      </c>
      <c r="N20" s="31">
        <f>IF(C20="",NA(),LSC_X)</f>
        <v/>
      </c>
      <c r="O20" s="31">
        <f>IF(D20="",NA(),D20)</f>
        <v/>
      </c>
      <c r="P20" s="31">
        <f>IF(D20="",NA(),LIC_R)</f>
        <v/>
      </c>
      <c r="Q20" s="31">
        <f>IF(D20="",NA(),RBAR)</f>
        <v/>
      </c>
      <c r="R20" s="31">
        <f>IF(D20="",NA(),LSC_R)</f>
        <v/>
      </c>
    </row>
    <row r="21">
      <c r="A21" s="13" t="n">
        <v>7</v>
      </c>
      <c r="B21" s="13">
        <f>COUNT(OFFSET(Dados!$H$5,(A21-1)*N_SUB,0,N_SUB,1))</f>
        <v/>
      </c>
      <c r="C21" s="14">
        <f>IF(B21=N_SUB,AVERAGE(OFFSET(Dados!$H$5,(A21-1)*N_SUB,0,N_SUB,1)),"")</f>
        <v/>
      </c>
      <c r="D21" s="14">
        <f>IF(B21=N_SUB,MAX(OFFSET(Dados!$H$5,(A21-1)*N_SUB,0,N_SUB,1))-MIN(OFFSET(Dados!$H$5,(A21-1)*N_SUB,0,N_SUB,1)),"")</f>
        <v/>
      </c>
      <c r="E21" s="13">
        <f>IF(C21="","",IF(OR(C21&gt;LSC_X,C21&lt;LIC_X),1,0))</f>
        <v/>
      </c>
      <c r="F21" s="13">
        <f>IF(D21="","",IF(OR(D21&gt;LSC_R,D21&lt;LIC_R),1,0))</f>
        <v/>
      </c>
      <c r="G21" s="13">
        <f>IF(C21="","",SIGN(C21-XBB))</f>
        <v/>
      </c>
      <c r="H21" s="13">
        <f>IF(C21="","",IF(G21=0,0,IF(G21=G20,H20+1,1)))</f>
        <v/>
      </c>
      <c r="I21" s="13">
        <f>IF(OR(C21="",C20=""),"",SIGN(C21-C20))</f>
        <v/>
      </c>
      <c r="J21" s="13">
        <f>IF(I21="","",IF(I21=0,0,IF(I21=I20,J20+1,1)))</f>
        <v/>
      </c>
      <c r="K21" s="31">
        <f>IF(C21="",NA(),C21)</f>
        <v/>
      </c>
      <c r="L21" s="31">
        <f>IF(C21="",NA(),LIC_X)</f>
        <v/>
      </c>
      <c r="M21" s="31">
        <f>IF(C21="",NA(),XBB)</f>
        <v/>
      </c>
      <c r="N21" s="31">
        <f>IF(C21="",NA(),LSC_X)</f>
        <v/>
      </c>
      <c r="O21" s="31">
        <f>IF(D21="",NA(),D21)</f>
        <v/>
      </c>
      <c r="P21" s="31">
        <f>IF(D21="",NA(),LIC_R)</f>
        <v/>
      </c>
      <c r="Q21" s="31">
        <f>IF(D21="",NA(),RBAR)</f>
        <v/>
      </c>
      <c r="R21" s="31">
        <f>IF(D21="",NA(),LSC_R)</f>
        <v/>
      </c>
    </row>
    <row r="22">
      <c r="A22" s="13" t="n">
        <v>8</v>
      </c>
      <c r="B22" s="13">
        <f>COUNT(OFFSET(Dados!$H$5,(A22-1)*N_SUB,0,N_SUB,1))</f>
        <v/>
      </c>
      <c r="C22" s="14">
        <f>IF(B22=N_SUB,AVERAGE(OFFSET(Dados!$H$5,(A22-1)*N_SUB,0,N_SUB,1)),"")</f>
        <v/>
      </c>
      <c r="D22" s="14">
        <f>IF(B22=N_SUB,MAX(OFFSET(Dados!$H$5,(A22-1)*N_SUB,0,N_SUB,1))-MIN(OFFSET(Dados!$H$5,(A22-1)*N_SUB,0,N_SUB,1)),"")</f>
        <v/>
      </c>
      <c r="E22" s="13">
        <f>IF(C22="","",IF(OR(C22&gt;LSC_X,C22&lt;LIC_X),1,0))</f>
        <v/>
      </c>
      <c r="F22" s="13">
        <f>IF(D22="","",IF(OR(D22&gt;LSC_R,D22&lt;LIC_R),1,0))</f>
        <v/>
      </c>
      <c r="G22" s="13">
        <f>IF(C22="","",SIGN(C22-XBB))</f>
        <v/>
      </c>
      <c r="H22" s="13">
        <f>IF(C22="","",IF(G22=0,0,IF(G22=G21,H21+1,1)))</f>
        <v/>
      </c>
      <c r="I22" s="13">
        <f>IF(OR(C22="",C21=""),"",SIGN(C22-C21))</f>
        <v/>
      </c>
      <c r="J22" s="13">
        <f>IF(I22="","",IF(I22=0,0,IF(I22=I21,J21+1,1)))</f>
        <v/>
      </c>
      <c r="K22" s="31">
        <f>IF(C22="",NA(),C22)</f>
        <v/>
      </c>
      <c r="L22" s="31">
        <f>IF(C22="",NA(),LIC_X)</f>
        <v/>
      </c>
      <c r="M22" s="31">
        <f>IF(C22="",NA(),XBB)</f>
        <v/>
      </c>
      <c r="N22" s="31">
        <f>IF(C22="",NA(),LSC_X)</f>
        <v/>
      </c>
      <c r="O22" s="31">
        <f>IF(D22="",NA(),D22)</f>
        <v/>
      </c>
      <c r="P22" s="31">
        <f>IF(D22="",NA(),LIC_R)</f>
        <v/>
      </c>
      <c r="Q22" s="31">
        <f>IF(D22="",NA(),RBAR)</f>
        <v/>
      </c>
      <c r="R22" s="31">
        <f>IF(D22="",NA(),LSC_R)</f>
        <v/>
      </c>
    </row>
    <row r="23">
      <c r="A23" s="13" t="n">
        <v>9</v>
      </c>
      <c r="B23" s="13">
        <f>COUNT(OFFSET(Dados!$H$5,(A23-1)*N_SUB,0,N_SUB,1))</f>
        <v/>
      </c>
      <c r="C23" s="14">
        <f>IF(B23=N_SUB,AVERAGE(OFFSET(Dados!$H$5,(A23-1)*N_SUB,0,N_SUB,1)),"")</f>
        <v/>
      </c>
      <c r="D23" s="14">
        <f>IF(B23=N_SUB,MAX(OFFSET(Dados!$H$5,(A23-1)*N_SUB,0,N_SUB,1))-MIN(OFFSET(Dados!$H$5,(A23-1)*N_SUB,0,N_SUB,1)),"")</f>
        <v/>
      </c>
      <c r="E23" s="13">
        <f>IF(C23="","",IF(OR(C23&gt;LSC_X,C23&lt;LIC_X),1,0))</f>
        <v/>
      </c>
      <c r="F23" s="13">
        <f>IF(D23="","",IF(OR(D23&gt;LSC_R,D23&lt;LIC_R),1,0))</f>
        <v/>
      </c>
      <c r="G23" s="13">
        <f>IF(C23="","",SIGN(C23-XBB))</f>
        <v/>
      </c>
      <c r="H23" s="13">
        <f>IF(C23="","",IF(G23=0,0,IF(G23=G22,H22+1,1)))</f>
        <v/>
      </c>
      <c r="I23" s="13">
        <f>IF(OR(C23="",C22=""),"",SIGN(C23-C22))</f>
        <v/>
      </c>
      <c r="J23" s="13">
        <f>IF(I23="","",IF(I23=0,0,IF(I23=I22,J22+1,1)))</f>
        <v/>
      </c>
      <c r="K23" s="31">
        <f>IF(C23="",NA(),C23)</f>
        <v/>
      </c>
      <c r="L23" s="31">
        <f>IF(C23="",NA(),LIC_X)</f>
        <v/>
      </c>
      <c r="M23" s="31">
        <f>IF(C23="",NA(),XBB)</f>
        <v/>
      </c>
      <c r="N23" s="31">
        <f>IF(C23="",NA(),LSC_X)</f>
        <v/>
      </c>
      <c r="O23" s="31">
        <f>IF(D23="",NA(),D23)</f>
        <v/>
      </c>
      <c r="P23" s="31">
        <f>IF(D23="",NA(),LIC_R)</f>
        <v/>
      </c>
      <c r="Q23" s="31">
        <f>IF(D23="",NA(),RBAR)</f>
        <v/>
      </c>
      <c r="R23" s="31">
        <f>IF(D23="",NA(),LSC_R)</f>
        <v/>
      </c>
    </row>
    <row r="24">
      <c r="A24" s="13" t="n">
        <v>10</v>
      </c>
      <c r="B24" s="13">
        <f>COUNT(OFFSET(Dados!$H$5,(A24-1)*N_SUB,0,N_SUB,1))</f>
        <v/>
      </c>
      <c r="C24" s="14">
        <f>IF(B24=N_SUB,AVERAGE(OFFSET(Dados!$H$5,(A24-1)*N_SUB,0,N_SUB,1)),"")</f>
        <v/>
      </c>
      <c r="D24" s="14">
        <f>IF(B24=N_SUB,MAX(OFFSET(Dados!$H$5,(A24-1)*N_SUB,0,N_SUB,1))-MIN(OFFSET(Dados!$H$5,(A24-1)*N_SUB,0,N_SUB,1)),"")</f>
        <v/>
      </c>
      <c r="E24" s="13">
        <f>IF(C24="","",IF(OR(C24&gt;LSC_X,C24&lt;LIC_X),1,0))</f>
        <v/>
      </c>
      <c r="F24" s="13">
        <f>IF(D24="","",IF(OR(D24&gt;LSC_R,D24&lt;LIC_R),1,0))</f>
        <v/>
      </c>
      <c r="G24" s="13">
        <f>IF(C24="","",SIGN(C24-XBB))</f>
        <v/>
      </c>
      <c r="H24" s="13">
        <f>IF(C24="","",IF(G24=0,0,IF(G24=G23,H23+1,1)))</f>
        <v/>
      </c>
      <c r="I24" s="13">
        <f>IF(OR(C24="",C23=""),"",SIGN(C24-C23))</f>
        <v/>
      </c>
      <c r="J24" s="13">
        <f>IF(I24="","",IF(I24=0,0,IF(I24=I23,J23+1,1)))</f>
        <v/>
      </c>
      <c r="K24" s="31">
        <f>IF(C24="",NA(),C24)</f>
        <v/>
      </c>
      <c r="L24" s="31">
        <f>IF(C24="",NA(),LIC_X)</f>
        <v/>
      </c>
      <c r="M24" s="31">
        <f>IF(C24="",NA(),XBB)</f>
        <v/>
      </c>
      <c r="N24" s="31">
        <f>IF(C24="",NA(),LSC_X)</f>
        <v/>
      </c>
      <c r="O24" s="31">
        <f>IF(D24="",NA(),D24)</f>
        <v/>
      </c>
      <c r="P24" s="31">
        <f>IF(D24="",NA(),LIC_R)</f>
        <v/>
      </c>
      <c r="Q24" s="31">
        <f>IF(D24="",NA(),RBAR)</f>
        <v/>
      </c>
      <c r="R24" s="31">
        <f>IF(D24="",NA(),LSC_R)</f>
        <v/>
      </c>
    </row>
    <row r="25">
      <c r="A25" s="13" t="n">
        <v>11</v>
      </c>
      <c r="B25" s="13">
        <f>COUNT(OFFSET(Dados!$H$5,(A25-1)*N_SUB,0,N_SUB,1))</f>
        <v/>
      </c>
      <c r="C25" s="14">
        <f>IF(B25=N_SUB,AVERAGE(OFFSET(Dados!$H$5,(A25-1)*N_SUB,0,N_SUB,1)),"")</f>
        <v/>
      </c>
      <c r="D25" s="14">
        <f>IF(B25=N_SUB,MAX(OFFSET(Dados!$H$5,(A25-1)*N_SUB,0,N_SUB,1))-MIN(OFFSET(Dados!$H$5,(A25-1)*N_SUB,0,N_SUB,1)),"")</f>
        <v/>
      </c>
      <c r="E25" s="13">
        <f>IF(C25="","",IF(OR(C25&gt;LSC_X,C25&lt;LIC_X),1,0))</f>
        <v/>
      </c>
      <c r="F25" s="13">
        <f>IF(D25="","",IF(OR(D25&gt;LSC_R,D25&lt;LIC_R),1,0))</f>
        <v/>
      </c>
      <c r="G25" s="13">
        <f>IF(C25="","",SIGN(C25-XBB))</f>
        <v/>
      </c>
      <c r="H25" s="13">
        <f>IF(C25="","",IF(G25=0,0,IF(G25=G24,H24+1,1)))</f>
        <v/>
      </c>
      <c r="I25" s="13">
        <f>IF(OR(C25="",C24=""),"",SIGN(C25-C24))</f>
        <v/>
      </c>
      <c r="J25" s="13">
        <f>IF(I25="","",IF(I25=0,0,IF(I25=I24,J24+1,1)))</f>
        <v/>
      </c>
      <c r="K25" s="31">
        <f>IF(C25="",NA(),C25)</f>
        <v/>
      </c>
      <c r="L25" s="31">
        <f>IF(C25="",NA(),LIC_X)</f>
        <v/>
      </c>
      <c r="M25" s="31">
        <f>IF(C25="",NA(),XBB)</f>
        <v/>
      </c>
      <c r="N25" s="31">
        <f>IF(C25="",NA(),LSC_X)</f>
        <v/>
      </c>
      <c r="O25" s="31">
        <f>IF(D25="",NA(),D25)</f>
        <v/>
      </c>
      <c r="P25" s="31">
        <f>IF(D25="",NA(),LIC_R)</f>
        <v/>
      </c>
      <c r="Q25" s="31">
        <f>IF(D25="",NA(),RBAR)</f>
        <v/>
      </c>
      <c r="R25" s="31">
        <f>IF(D25="",NA(),LSC_R)</f>
        <v/>
      </c>
    </row>
    <row r="26">
      <c r="A26" s="13" t="n">
        <v>12</v>
      </c>
      <c r="B26" s="13">
        <f>COUNT(OFFSET(Dados!$H$5,(A26-1)*N_SUB,0,N_SUB,1))</f>
        <v/>
      </c>
      <c r="C26" s="14">
        <f>IF(B26=N_SUB,AVERAGE(OFFSET(Dados!$H$5,(A26-1)*N_SUB,0,N_SUB,1)),"")</f>
        <v/>
      </c>
      <c r="D26" s="14">
        <f>IF(B26=N_SUB,MAX(OFFSET(Dados!$H$5,(A26-1)*N_SUB,0,N_SUB,1))-MIN(OFFSET(Dados!$H$5,(A26-1)*N_SUB,0,N_SUB,1)),"")</f>
        <v/>
      </c>
      <c r="E26" s="13">
        <f>IF(C26="","",IF(OR(C26&gt;LSC_X,C26&lt;LIC_X),1,0))</f>
        <v/>
      </c>
      <c r="F26" s="13">
        <f>IF(D26="","",IF(OR(D26&gt;LSC_R,D26&lt;LIC_R),1,0))</f>
        <v/>
      </c>
      <c r="G26" s="13">
        <f>IF(C26="","",SIGN(C26-XBB))</f>
        <v/>
      </c>
      <c r="H26" s="13">
        <f>IF(C26="","",IF(G26=0,0,IF(G26=G25,H25+1,1)))</f>
        <v/>
      </c>
      <c r="I26" s="13">
        <f>IF(OR(C26="",C25=""),"",SIGN(C26-C25))</f>
        <v/>
      </c>
      <c r="J26" s="13">
        <f>IF(I26="","",IF(I26=0,0,IF(I26=I25,J25+1,1)))</f>
        <v/>
      </c>
      <c r="K26" s="31">
        <f>IF(C26="",NA(),C26)</f>
        <v/>
      </c>
      <c r="L26" s="31">
        <f>IF(C26="",NA(),LIC_X)</f>
        <v/>
      </c>
      <c r="M26" s="31">
        <f>IF(C26="",NA(),XBB)</f>
        <v/>
      </c>
      <c r="N26" s="31">
        <f>IF(C26="",NA(),LSC_X)</f>
        <v/>
      </c>
      <c r="O26" s="31">
        <f>IF(D26="",NA(),D26)</f>
        <v/>
      </c>
      <c r="P26" s="31">
        <f>IF(D26="",NA(),LIC_R)</f>
        <v/>
      </c>
      <c r="Q26" s="31">
        <f>IF(D26="",NA(),RBAR)</f>
        <v/>
      </c>
      <c r="R26" s="31">
        <f>IF(D26="",NA(),LSC_R)</f>
        <v/>
      </c>
    </row>
    <row r="27">
      <c r="A27" s="13" t="n">
        <v>13</v>
      </c>
      <c r="B27" s="13">
        <f>COUNT(OFFSET(Dados!$H$5,(A27-1)*N_SUB,0,N_SUB,1))</f>
        <v/>
      </c>
      <c r="C27" s="14">
        <f>IF(B27=N_SUB,AVERAGE(OFFSET(Dados!$H$5,(A27-1)*N_SUB,0,N_SUB,1)),"")</f>
        <v/>
      </c>
      <c r="D27" s="14">
        <f>IF(B27=N_SUB,MAX(OFFSET(Dados!$H$5,(A27-1)*N_SUB,0,N_SUB,1))-MIN(OFFSET(Dados!$H$5,(A27-1)*N_SUB,0,N_SUB,1)),"")</f>
        <v/>
      </c>
      <c r="E27" s="13">
        <f>IF(C27="","",IF(OR(C27&gt;LSC_X,C27&lt;LIC_X),1,0))</f>
        <v/>
      </c>
      <c r="F27" s="13">
        <f>IF(D27="","",IF(OR(D27&gt;LSC_R,D27&lt;LIC_R),1,0))</f>
        <v/>
      </c>
      <c r="G27" s="13">
        <f>IF(C27="","",SIGN(C27-XBB))</f>
        <v/>
      </c>
      <c r="H27" s="13">
        <f>IF(C27="","",IF(G27=0,0,IF(G27=G26,H26+1,1)))</f>
        <v/>
      </c>
      <c r="I27" s="13">
        <f>IF(OR(C27="",C26=""),"",SIGN(C27-C26))</f>
        <v/>
      </c>
      <c r="J27" s="13">
        <f>IF(I27="","",IF(I27=0,0,IF(I27=I26,J26+1,1)))</f>
        <v/>
      </c>
      <c r="K27" s="31">
        <f>IF(C27="",NA(),C27)</f>
        <v/>
      </c>
      <c r="L27" s="31">
        <f>IF(C27="",NA(),LIC_X)</f>
        <v/>
      </c>
      <c r="M27" s="31">
        <f>IF(C27="",NA(),XBB)</f>
        <v/>
      </c>
      <c r="N27" s="31">
        <f>IF(C27="",NA(),LSC_X)</f>
        <v/>
      </c>
      <c r="O27" s="31">
        <f>IF(D27="",NA(),D27)</f>
        <v/>
      </c>
      <c r="P27" s="31">
        <f>IF(D27="",NA(),LIC_R)</f>
        <v/>
      </c>
      <c r="Q27" s="31">
        <f>IF(D27="",NA(),RBAR)</f>
        <v/>
      </c>
      <c r="R27" s="31">
        <f>IF(D27="",NA(),LSC_R)</f>
        <v/>
      </c>
    </row>
    <row r="28">
      <c r="A28" s="13" t="n">
        <v>14</v>
      </c>
      <c r="B28" s="13">
        <f>COUNT(OFFSET(Dados!$H$5,(A28-1)*N_SUB,0,N_SUB,1))</f>
        <v/>
      </c>
      <c r="C28" s="14">
        <f>IF(B28=N_SUB,AVERAGE(OFFSET(Dados!$H$5,(A28-1)*N_SUB,0,N_SUB,1)),"")</f>
        <v/>
      </c>
      <c r="D28" s="14">
        <f>IF(B28=N_SUB,MAX(OFFSET(Dados!$H$5,(A28-1)*N_SUB,0,N_SUB,1))-MIN(OFFSET(Dados!$H$5,(A28-1)*N_SUB,0,N_SUB,1)),"")</f>
        <v/>
      </c>
      <c r="E28" s="13">
        <f>IF(C28="","",IF(OR(C28&gt;LSC_X,C28&lt;LIC_X),1,0))</f>
        <v/>
      </c>
      <c r="F28" s="13">
        <f>IF(D28="","",IF(OR(D28&gt;LSC_R,D28&lt;LIC_R),1,0))</f>
        <v/>
      </c>
      <c r="G28" s="13">
        <f>IF(C28="","",SIGN(C28-XBB))</f>
        <v/>
      </c>
      <c r="H28" s="13">
        <f>IF(C28="","",IF(G28=0,0,IF(G28=G27,H27+1,1)))</f>
        <v/>
      </c>
      <c r="I28" s="13">
        <f>IF(OR(C28="",C27=""),"",SIGN(C28-C27))</f>
        <v/>
      </c>
      <c r="J28" s="13">
        <f>IF(I28="","",IF(I28=0,0,IF(I28=I27,J27+1,1)))</f>
        <v/>
      </c>
      <c r="K28" s="31">
        <f>IF(C28="",NA(),C28)</f>
        <v/>
      </c>
      <c r="L28" s="31">
        <f>IF(C28="",NA(),LIC_X)</f>
        <v/>
      </c>
      <c r="M28" s="31">
        <f>IF(C28="",NA(),XBB)</f>
        <v/>
      </c>
      <c r="N28" s="31">
        <f>IF(C28="",NA(),LSC_X)</f>
        <v/>
      </c>
      <c r="O28" s="31">
        <f>IF(D28="",NA(),D28)</f>
        <v/>
      </c>
      <c r="P28" s="31">
        <f>IF(D28="",NA(),LIC_R)</f>
        <v/>
      </c>
      <c r="Q28" s="31">
        <f>IF(D28="",NA(),RBAR)</f>
        <v/>
      </c>
      <c r="R28" s="31">
        <f>IF(D28="",NA(),LSC_R)</f>
        <v/>
      </c>
    </row>
    <row r="29">
      <c r="A29" s="13" t="n">
        <v>15</v>
      </c>
      <c r="B29" s="13">
        <f>COUNT(OFFSET(Dados!$H$5,(A29-1)*N_SUB,0,N_SUB,1))</f>
        <v/>
      </c>
      <c r="C29" s="14">
        <f>IF(B29=N_SUB,AVERAGE(OFFSET(Dados!$H$5,(A29-1)*N_SUB,0,N_SUB,1)),"")</f>
        <v/>
      </c>
      <c r="D29" s="14">
        <f>IF(B29=N_SUB,MAX(OFFSET(Dados!$H$5,(A29-1)*N_SUB,0,N_SUB,1))-MIN(OFFSET(Dados!$H$5,(A29-1)*N_SUB,0,N_SUB,1)),"")</f>
        <v/>
      </c>
      <c r="E29" s="13">
        <f>IF(C29="","",IF(OR(C29&gt;LSC_X,C29&lt;LIC_X),1,0))</f>
        <v/>
      </c>
      <c r="F29" s="13">
        <f>IF(D29="","",IF(OR(D29&gt;LSC_R,D29&lt;LIC_R),1,0))</f>
        <v/>
      </c>
      <c r="G29" s="13">
        <f>IF(C29="","",SIGN(C29-XBB))</f>
        <v/>
      </c>
      <c r="H29" s="13">
        <f>IF(C29="","",IF(G29=0,0,IF(G29=G28,H28+1,1)))</f>
        <v/>
      </c>
      <c r="I29" s="13">
        <f>IF(OR(C29="",C28=""),"",SIGN(C29-C28))</f>
        <v/>
      </c>
      <c r="J29" s="13">
        <f>IF(I29="","",IF(I29=0,0,IF(I29=I28,J28+1,1)))</f>
        <v/>
      </c>
      <c r="K29" s="31">
        <f>IF(C29="",NA(),C29)</f>
        <v/>
      </c>
      <c r="L29" s="31">
        <f>IF(C29="",NA(),LIC_X)</f>
        <v/>
      </c>
      <c r="M29" s="31">
        <f>IF(C29="",NA(),XBB)</f>
        <v/>
      </c>
      <c r="N29" s="31">
        <f>IF(C29="",NA(),LSC_X)</f>
        <v/>
      </c>
      <c r="O29" s="31">
        <f>IF(D29="",NA(),D29)</f>
        <v/>
      </c>
      <c r="P29" s="31">
        <f>IF(D29="",NA(),LIC_R)</f>
        <v/>
      </c>
      <c r="Q29" s="31">
        <f>IF(D29="",NA(),RBAR)</f>
        <v/>
      </c>
      <c r="R29" s="31">
        <f>IF(D29="",NA(),LSC_R)</f>
        <v/>
      </c>
    </row>
    <row r="30">
      <c r="A30" s="13" t="n">
        <v>16</v>
      </c>
      <c r="B30" s="13">
        <f>COUNT(OFFSET(Dados!$H$5,(A30-1)*N_SUB,0,N_SUB,1))</f>
        <v/>
      </c>
      <c r="C30" s="14">
        <f>IF(B30=N_SUB,AVERAGE(OFFSET(Dados!$H$5,(A30-1)*N_SUB,0,N_SUB,1)),"")</f>
        <v/>
      </c>
      <c r="D30" s="14">
        <f>IF(B30=N_SUB,MAX(OFFSET(Dados!$H$5,(A30-1)*N_SUB,0,N_SUB,1))-MIN(OFFSET(Dados!$H$5,(A30-1)*N_SUB,0,N_SUB,1)),"")</f>
        <v/>
      </c>
      <c r="E30" s="13">
        <f>IF(C30="","",IF(OR(C30&gt;LSC_X,C30&lt;LIC_X),1,0))</f>
        <v/>
      </c>
      <c r="F30" s="13">
        <f>IF(D30="","",IF(OR(D30&gt;LSC_R,D30&lt;LIC_R),1,0))</f>
        <v/>
      </c>
      <c r="G30" s="13">
        <f>IF(C30="","",SIGN(C30-XBB))</f>
        <v/>
      </c>
      <c r="H30" s="13">
        <f>IF(C30="","",IF(G30=0,0,IF(G30=G29,H29+1,1)))</f>
        <v/>
      </c>
      <c r="I30" s="13">
        <f>IF(OR(C30="",C29=""),"",SIGN(C30-C29))</f>
        <v/>
      </c>
      <c r="J30" s="13">
        <f>IF(I30="","",IF(I30=0,0,IF(I30=I29,J29+1,1)))</f>
        <v/>
      </c>
      <c r="K30" s="31">
        <f>IF(C30="",NA(),C30)</f>
        <v/>
      </c>
      <c r="L30" s="31">
        <f>IF(C30="",NA(),LIC_X)</f>
        <v/>
      </c>
      <c r="M30" s="31">
        <f>IF(C30="",NA(),XBB)</f>
        <v/>
      </c>
      <c r="N30" s="31">
        <f>IF(C30="",NA(),LSC_X)</f>
        <v/>
      </c>
      <c r="O30" s="31">
        <f>IF(D30="",NA(),D30)</f>
        <v/>
      </c>
      <c r="P30" s="31">
        <f>IF(D30="",NA(),LIC_R)</f>
        <v/>
      </c>
      <c r="Q30" s="31">
        <f>IF(D30="",NA(),RBAR)</f>
        <v/>
      </c>
      <c r="R30" s="31">
        <f>IF(D30="",NA(),LSC_R)</f>
        <v/>
      </c>
    </row>
    <row r="31">
      <c r="A31" s="13" t="n">
        <v>17</v>
      </c>
      <c r="B31" s="13">
        <f>COUNT(OFFSET(Dados!$H$5,(A31-1)*N_SUB,0,N_SUB,1))</f>
        <v/>
      </c>
      <c r="C31" s="14">
        <f>IF(B31=N_SUB,AVERAGE(OFFSET(Dados!$H$5,(A31-1)*N_SUB,0,N_SUB,1)),"")</f>
        <v/>
      </c>
      <c r="D31" s="14">
        <f>IF(B31=N_SUB,MAX(OFFSET(Dados!$H$5,(A31-1)*N_SUB,0,N_SUB,1))-MIN(OFFSET(Dados!$H$5,(A31-1)*N_SUB,0,N_SUB,1)),"")</f>
        <v/>
      </c>
      <c r="E31" s="13">
        <f>IF(C31="","",IF(OR(C31&gt;LSC_X,C31&lt;LIC_X),1,0))</f>
        <v/>
      </c>
      <c r="F31" s="13">
        <f>IF(D31="","",IF(OR(D31&gt;LSC_R,D31&lt;LIC_R),1,0))</f>
        <v/>
      </c>
      <c r="G31" s="13">
        <f>IF(C31="","",SIGN(C31-XBB))</f>
        <v/>
      </c>
      <c r="H31" s="13">
        <f>IF(C31="","",IF(G31=0,0,IF(G31=G30,H30+1,1)))</f>
        <v/>
      </c>
      <c r="I31" s="13">
        <f>IF(OR(C31="",C30=""),"",SIGN(C31-C30))</f>
        <v/>
      </c>
      <c r="J31" s="13">
        <f>IF(I31="","",IF(I31=0,0,IF(I31=I30,J30+1,1)))</f>
        <v/>
      </c>
      <c r="K31" s="31">
        <f>IF(C31="",NA(),C31)</f>
        <v/>
      </c>
      <c r="L31" s="31">
        <f>IF(C31="",NA(),LIC_X)</f>
        <v/>
      </c>
      <c r="M31" s="31">
        <f>IF(C31="",NA(),XBB)</f>
        <v/>
      </c>
      <c r="N31" s="31">
        <f>IF(C31="",NA(),LSC_X)</f>
        <v/>
      </c>
      <c r="O31" s="31">
        <f>IF(D31="",NA(),D31)</f>
        <v/>
      </c>
      <c r="P31" s="31">
        <f>IF(D31="",NA(),LIC_R)</f>
        <v/>
      </c>
      <c r="Q31" s="31">
        <f>IF(D31="",NA(),RBAR)</f>
        <v/>
      </c>
      <c r="R31" s="31">
        <f>IF(D31="",NA(),LSC_R)</f>
        <v/>
      </c>
    </row>
    <row r="32">
      <c r="A32" s="13" t="n">
        <v>18</v>
      </c>
      <c r="B32" s="13">
        <f>COUNT(OFFSET(Dados!$H$5,(A32-1)*N_SUB,0,N_SUB,1))</f>
        <v/>
      </c>
      <c r="C32" s="14">
        <f>IF(B32=N_SUB,AVERAGE(OFFSET(Dados!$H$5,(A32-1)*N_SUB,0,N_SUB,1)),"")</f>
        <v/>
      </c>
      <c r="D32" s="14">
        <f>IF(B32=N_SUB,MAX(OFFSET(Dados!$H$5,(A32-1)*N_SUB,0,N_SUB,1))-MIN(OFFSET(Dados!$H$5,(A32-1)*N_SUB,0,N_SUB,1)),"")</f>
        <v/>
      </c>
      <c r="E32" s="13">
        <f>IF(C32="","",IF(OR(C32&gt;LSC_X,C32&lt;LIC_X),1,0))</f>
        <v/>
      </c>
      <c r="F32" s="13">
        <f>IF(D32="","",IF(OR(D32&gt;LSC_R,D32&lt;LIC_R),1,0))</f>
        <v/>
      </c>
      <c r="G32" s="13">
        <f>IF(C32="","",SIGN(C32-XBB))</f>
        <v/>
      </c>
      <c r="H32" s="13">
        <f>IF(C32="","",IF(G32=0,0,IF(G32=G31,H31+1,1)))</f>
        <v/>
      </c>
      <c r="I32" s="13">
        <f>IF(OR(C32="",C31=""),"",SIGN(C32-C31))</f>
        <v/>
      </c>
      <c r="J32" s="13">
        <f>IF(I32="","",IF(I32=0,0,IF(I32=I31,J31+1,1)))</f>
        <v/>
      </c>
      <c r="K32" s="31">
        <f>IF(C32="",NA(),C32)</f>
        <v/>
      </c>
      <c r="L32" s="31">
        <f>IF(C32="",NA(),LIC_X)</f>
        <v/>
      </c>
      <c r="M32" s="31">
        <f>IF(C32="",NA(),XBB)</f>
        <v/>
      </c>
      <c r="N32" s="31">
        <f>IF(C32="",NA(),LSC_X)</f>
        <v/>
      </c>
      <c r="O32" s="31">
        <f>IF(D32="",NA(),D32)</f>
        <v/>
      </c>
      <c r="P32" s="31">
        <f>IF(D32="",NA(),LIC_R)</f>
        <v/>
      </c>
      <c r="Q32" s="31">
        <f>IF(D32="",NA(),RBAR)</f>
        <v/>
      </c>
      <c r="R32" s="31">
        <f>IF(D32="",NA(),LSC_R)</f>
        <v/>
      </c>
    </row>
    <row r="33">
      <c r="A33" s="13" t="n">
        <v>19</v>
      </c>
      <c r="B33" s="13">
        <f>COUNT(OFFSET(Dados!$H$5,(A33-1)*N_SUB,0,N_SUB,1))</f>
        <v/>
      </c>
      <c r="C33" s="14">
        <f>IF(B33=N_SUB,AVERAGE(OFFSET(Dados!$H$5,(A33-1)*N_SUB,0,N_SUB,1)),"")</f>
        <v/>
      </c>
      <c r="D33" s="14">
        <f>IF(B33=N_SUB,MAX(OFFSET(Dados!$H$5,(A33-1)*N_SUB,0,N_SUB,1))-MIN(OFFSET(Dados!$H$5,(A33-1)*N_SUB,0,N_SUB,1)),"")</f>
        <v/>
      </c>
      <c r="E33" s="13">
        <f>IF(C33="","",IF(OR(C33&gt;LSC_X,C33&lt;LIC_X),1,0))</f>
        <v/>
      </c>
      <c r="F33" s="13">
        <f>IF(D33="","",IF(OR(D33&gt;LSC_R,D33&lt;LIC_R),1,0))</f>
        <v/>
      </c>
      <c r="G33" s="13">
        <f>IF(C33="","",SIGN(C33-XBB))</f>
        <v/>
      </c>
      <c r="H33" s="13">
        <f>IF(C33="","",IF(G33=0,0,IF(G33=G32,H32+1,1)))</f>
        <v/>
      </c>
      <c r="I33" s="13">
        <f>IF(OR(C33="",C32=""),"",SIGN(C33-C32))</f>
        <v/>
      </c>
      <c r="J33" s="13">
        <f>IF(I33="","",IF(I33=0,0,IF(I33=I32,J32+1,1)))</f>
        <v/>
      </c>
      <c r="K33" s="31">
        <f>IF(C33="",NA(),C33)</f>
        <v/>
      </c>
      <c r="L33" s="31">
        <f>IF(C33="",NA(),LIC_X)</f>
        <v/>
      </c>
      <c r="M33" s="31">
        <f>IF(C33="",NA(),XBB)</f>
        <v/>
      </c>
      <c r="N33" s="31">
        <f>IF(C33="",NA(),LSC_X)</f>
        <v/>
      </c>
      <c r="O33" s="31">
        <f>IF(D33="",NA(),D33)</f>
        <v/>
      </c>
      <c r="P33" s="31">
        <f>IF(D33="",NA(),LIC_R)</f>
        <v/>
      </c>
      <c r="Q33" s="31">
        <f>IF(D33="",NA(),RBAR)</f>
        <v/>
      </c>
      <c r="R33" s="31">
        <f>IF(D33="",NA(),LSC_R)</f>
        <v/>
      </c>
    </row>
    <row r="34">
      <c r="A34" s="13" t="n">
        <v>20</v>
      </c>
      <c r="B34" s="13">
        <f>COUNT(OFFSET(Dados!$H$5,(A34-1)*N_SUB,0,N_SUB,1))</f>
        <v/>
      </c>
      <c r="C34" s="14">
        <f>IF(B34=N_SUB,AVERAGE(OFFSET(Dados!$H$5,(A34-1)*N_SUB,0,N_SUB,1)),"")</f>
        <v/>
      </c>
      <c r="D34" s="14">
        <f>IF(B34=N_SUB,MAX(OFFSET(Dados!$H$5,(A34-1)*N_SUB,0,N_SUB,1))-MIN(OFFSET(Dados!$H$5,(A34-1)*N_SUB,0,N_SUB,1)),"")</f>
        <v/>
      </c>
      <c r="E34" s="13">
        <f>IF(C34="","",IF(OR(C34&gt;LSC_X,C34&lt;LIC_X),1,0))</f>
        <v/>
      </c>
      <c r="F34" s="13">
        <f>IF(D34="","",IF(OR(D34&gt;LSC_R,D34&lt;LIC_R),1,0))</f>
        <v/>
      </c>
      <c r="G34" s="13">
        <f>IF(C34="","",SIGN(C34-XBB))</f>
        <v/>
      </c>
      <c r="H34" s="13">
        <f>IF(C34="","",IF(G34=0,0,IF(G34=G33,H33+1,1)))</f>
        <v/>
      </c>
      <c r="I34" s="13">
        <f>IF(OR(C34="",C33=""),"",SIGN(C34-C33))</f>
        <v/>
      </c>
      <c r="J34" s="13">
        <f>IF(I34="","",IF(I34=0,0,IF(I34=I33,J33+1,1)))</f>
        <v/>
      </c>
      <c r="K34" s="31">
        <f>IF(C34="",NA(),C34)</f>
        <v/>
      </c>
      <c r="L34" s="31">
        <f>IF(C34="",NA(),LIC_X)</f>
        <v/>
      </c>
      <c r="M34" s="31">
        <f>IF(C34="",NA(),XBB)</f>
        <v/>
      </c>
      <c r="N34" s="31">
        <f>IF(C34="",NA(),LSC_X)</f>
        <v/>
      </c>
      <c r="O34" s="31">
        <f>IF(D34="",NA(),D34)</f>
        <v/>
      </c>
      <c r="P34" s="31">
        <f>IF(D34="",NA(),LIC_R)</f>
        <v/>
      </c>
      <c r="Q34" s="31">
        <f>IF(D34="",NA(),RBAR)</f>
        <v/>
      </c>
      <c r="R34" s="31">
        <f>IF(D34="",NA(),LSC_R)</f>
        <v/>
      </c>
    </row>
    <row r="35">
      <c r="A35" s="13" t="n">
        <v>21</v>
      </c>
      <c r="B35" s="13">
        <f>COUNT(OFFSET(Dados!$H$5,(A35-1)*N_SUB,0,N_SUB,1))</f>
        <v/>
      </c>
      <c r="C35" s="14">
        <f>IF(B35=N_SUB,AVERAGE(OFFSET(Dados!$H$5,(A35-1)*N_SUB,0,N_SUB,1)),"")</f>
        <v/>
      </c>
      <c r="D35" s="14">
        <f>IF(B35=N_SUB,MAX(OFFSET(Dados!$H$5,(A35-1)*N_SUB,0,N_SUB,1))-MIN(OFFSET(Dados!$H$5,(A35-1)*N_SUB,0,N_SUB,1)),"")</f>
        <v/>
      </c>
      <c r="E35" s="13">
        <f>IF(C35="","",IF(OR(C35&gt;LSC_X,C35&lt;LIC_X),1,0))</f>
        <v/>
      </c>
      <c r="F35" s="13">
        <f>IF(D35="","",IF(OR(D35&gt;LSC_R,D35&lt;LIC_R),1,0))</f>
        <v/>
      </c>
      <c r="G35" s="13">
        <f>IF(C35="","",SIGN(C35-XBB))</f>
        <v/>
      </c>
      <c r="H35" s="13">
        <f>IF(C35="","",IF(G35=0,0,IF(G35=G34,H34+1,1)))</f>
        <v/>
      </c>
      <c r="I35" s="13">
        <f>IF(OR(C35="",C34=""),"",SIGN(C35-C34))</f>
        <v/>
      </c>
      <c r="J35" s="13">
        <f>IF(I35="","",IF(I35=0,0,IF(I35=I34,J34+1,1)))</f>
        <v/>
      </c>
      <c r="K35" s="31">
        <f>IF(C35="",NA(),C35)</f>
        <v/>
      </c>
      <c r="L35" s="31">
        <f>IF(C35="",NA(),LIC_X)</f>
        <v/>
      </c>
      <c r="M35" s="31">
        <f>IF(C35="",NA(),XBB)</f>
        <v/>
      </c>
      <c r="N35" s="31">
        <f>IF(C35="",NA(),LSC_X)</f>
        <v/>
      </c>
      <c r="O35" s="31">
        <f>IF(D35="",NA(),D35)</f>
        <v/>
      </c>
      <c r="P35" s="31">
        <f>IF(D35="",NA(),LIC_R)</f>
        <v/>
      </c>
      <c r="Q35" s="31">
        <f>IF(D35="",NA(),RBAR)</f>
        <v/>
      </c>
      <c r="R35" s="31">
        <f>IF(D35="",NA(),LSC_R)</f>
        <v/>
      </c>
    </row>
    <row r="36">
      <c r="A36" s="13" t="n">
        <v>22</v>
      </c>
      <c r="B36" s="13">
        <f>COUNT(OFFSET(Dados!$H$5,(A36-1)*N_SUB,0,N_SUB,1))</f>
        <v/>
      </c>
      <c r="C36" s="14">
        <f>IF(B36=N_SUB,AVERAGE(OFFSET(Dados!$H$5,(A36-1)*N_SUB,0,N_SUB,1)),"")</f>
        <v/>
      </c>
      <c r="D36" s="14">
        <f>IF(B36=N_SUB,MAX(OFFSET(Dados!$H$5,(A36-1)*N_SUB,0,N_SUB,1))-MIN(OFFSET(Dados!$H$5,(A36-1)*N_SUB,0,N_SUB,1)),"")</f>
        <v/>
      </c>
      <c r="E36" s="13">
        <f>IF(C36="","",IF(OR(C36&gt;LSC_X,C36&lt;LIC_X),1,0))</f>
        <v/>
      </c>
      <c r="F36" s="13">
        <f>IF(D36="","",IF(OR(D36&gt;LSC_R,D36&lt;LIC_R),1,0))</f>
        <v/>
      </c>
      <c r="G36" s="13">
        <f>IF(C36="","",SIGN(C36-XBB))</f>
        <v/>
      </c>
      <c r="H36" s="13">
        <f>IF(C36="","",IF(G36=0,0,IF(G36=G35,H35+1,1)))</f>
        <v/>
      </c>
      <c r="I36" s="13">
        <f>IF(OR(C36="",C35=""),"",SIGN(C36-C35))</f>
        <v/>
      </c>
      <c r="J36" s="13">
        <f>IF(I36="","",IF(I36=0,0,IF(I36=I35,J35+1,1)))</f>
        <v/>
      </c>
      <c r="K36" s="31">
        <f>IF(C36="",NA(),C36)</f>
        <v/>
      </c>
      <c r="L36" s="31">
        <f>IF(C36="",NA(),LIC_X)</f>
        <v/>
      </c>
      <c r="M36" s="31">
        <f>IF(C36="",NA(),XBB)</f>
        <v/>
      </c>
      <c r="N36" s="31">
        <f>IF(C36="",NA(),LSC_X)</f>
        <v/>
      </c>
      <c r="O36" s="31">
        <f>IF(D36="",NA(),D36)</f>
        <v/>
      </c>
      <c r="P36" s="31">
        <f>IF(D36="",NA(),LIC_R)</f>
        <v/>
      </c>
      <c r="Q36" s="31">
        <f>IF(D36="",NA(),RBAR)</f>
        <v/>
      </c>
      <c r="R36" s="31">
        <f>IF(D36="",NA(),LSC_R)</f>
        <v/>
      </c>
    </row>
    <row r="37">
      <c r="A37" s="13" t="n">
        <v>23</v>
      </c>
      <c r="B37" s="13">
        <f>COUNT(OFFSET(Dados!$H$5,(A37-1)*N_SUB,0,N_SUB,1))</f>
        <v/>
      </c>
      <c r="C37" s="14">
        <f>IF(B37=N_SUB,AVERAGE(OFFSET(Dados!$H$5,(A37-1)*N_SUB,0,N_SUB,1)),"")</f>
        <v/>
      </c>
      <c r="D37" s="14">
        <f>IF(B37=N_SUB,MAX(OFFSET(Dados!$H$5,(A37-1)*N_SUB,0,N_SUB,1))-MIN(OFFSET(Dados!$H$5,(A37-1)*N_SUB,0,N_SUB,1)),"")</f>
        <v/>
      </c>
      <c r="E37" s="13">
        <f>IF(C37="","",IF(OR(C37&gt;LSC_X,C37&lt;LIC_X),1,0))</f>
        <v/>
      </c>
      <c r="F37" s="13">
        <f>IF(D37="","",IF(OR(D37&gt;LSC_R,D37&lt;LIC_R),1,0))</f>
        <v/>
      </c>
      <c r="G37" s="13">
        <f>IF(C37="","",SIGN(C37-XBB))</f>
        <v/>
      </c>
      <c r="H37" s="13">
        <f>IF(C37="","",IF(G37=0,0,IF(G37=G36,H36+1,1)))</f>
        <v/>
      </c>
      <c r="I37" s="13">
        <f>IF(OR(C37="",C36=""),"",SIGN(C37-C36))</f>
        <v/>
      </c>
      <c r="J37" s="13">
        <f>IF(I37="","",IF(I37=0,0,IF(I37=I36,J36+1,1)))</f>
        <v/>
      </c>
      <c r="K37" s="31">
        <f>IF(C37="",NA(),C37)</f>
        <v/>
      </c>
      <c r="L37" s="31">
        <f>IF(C37="",NA(),LIC_X)</f>
        <v/>
      </c>
      <c r="M37" s="31">
        <f>IF(C37="",NA(),XBB)</f>
        <v/>
      </c>
      <c r="N37" s="31">
        <f>IF(C37="",NA(),LSC_X)</f>
        <v/>
      </c>
      <c r="O37" s="31">
        <f>IF(D37="",NA(),D37)</f>
        <v/>
      </c>
      <c r="P37" s="31">
        <f>IF(D37="",NA(),LIC_R)</f>
        <v/>
      </c>
      <c r="Q37" s="31">
        <f>IF(D37="",NA(),RBAR)</f>
        <v/>
      </c>
      <c r="R37" s="31">
        <f>IF(D37="",NA(),LSC_R)</f>
        <v/>
      </c>
    </row>
    <row r="38">
      <c r="A38" s="13" t="n">
        <v>24</v>
      </c>
      <c r="B38" s="13">
        <f>COUNT(OFFSET(Dados!$H$5,(A38-1)*N_SUB,0,N_SUB,1))</f>
        <v/>
      </c>
      <c r="C38" s="14">
        <f>IF(B38=N_SUB,AVERAGE(OFFSET(Dados!$H$5,(A38-1)*N_SUB,0,N_SUB,1)),"")</f>
        <v/>
      </c>
      <c r="D38" s="14">
        <f>IF(B38=N_SUB,MAX(OFFSET(Dados!$H$5,(A38-1)*N_SUB,0,N_SUB,1))-MIN(OFFSET(Dados!$H$5,(A38-1)*N_SUB,0,N_SUB,1)),"")</f>
        <v/>
      </c>
      <c r="E38" s="13">
        <f>IF(C38="","",IF(OR(C38&gt;LSC_X,C38&lt;LIC_X),1,0))</f>
        <v/>
      </c>
      <c r="F38" s="13">
        <f>IF(D38="","",IF(OR(D38&gt;LSC_R,D38&lt;LIC_R),1,0))</f>
        <v/>
      </c>
      <c r="G38" s="13">
        <f>IF(C38="","",SIGN(C38-XBB))</f>
        <v/>
      </c>
      <c r="H38" s="13">
        <f>IF(C38="","",IF(G38=0,0,IF(G38=G37,H37+1,1)))</f>
        <v/>
      </c>
      <c r="I38" s="13">
        <f>IF(OR(C38="",C37=""),"",SIGN(C38-C37))</f>
        <v/>
      </c>
      <c r="J38" s="13">
        <f>IF(I38="","",IF(I38=0,0,IF(I38=I37,J37+1,1)))</f>
        <v/>
      </c>
      <c r="K38" s="31">
        <f>IF(C38="",NA(),C38)</f>
        <v/>
      </c>
      <c r="L38" s="31">
        <f>IF(C38="",NA(),LIC_X)</f>
        <v/>
      </c>
      <c r="M38" s="31">
        <f>IF(C38="",NA(),XBB)</f>
        <v/>
      </c>
      <c r="N38" s="31">
        <f>IF(C38="",NA(),LSC_X)</f>
        <v/>
      </c>
      <c r="O38" s="31">
        <f>IF(D38="",NA(),D38)</f>
        <v/>
      </c>
      <c r="P38" s="31">
        <f>IF(D38="",NA(),LIC_R)</f>
        <v/>
      </c>
      <c r="Q38" s="31">
        <f>IF(D38="",NA(),RBAR)</f>
        <v/>
      </c>
      <c r="R38" s="31">
        <f>IF(D38="",NA(),LSC_R)</f>
        <v/>
      </c>
    </row>
    <row r="39">
      <c r="A39" s="13" t="n">
        <v>25</v>
      </c>
      <c r="B39" s="13">
        <f>COUNT(OFFSET(Dados!$H$5,(A39-1)*N_SUB,0,N_SUB,1))</f>
        <v/>
      </c>
      <c r="C39" s="14">
        <f>IF(B39=N_SUB,AVERAGE(OFFSET(Dados!$H$5,(A39-1)*N_SUB,0,N_SUB,1)),"")</f>
        <v/>
      </c>
      <c r="D39" s="14">
        <f>IF(B39=N_SUB,MAX(OFFSET(Dados!$H$5,(A39-1)*N_SUB,0,N_SUB,1))-MIN(OFFSET(Dados!$H$5,(A39-1)*N_SUB,0,N_SUB,1)),"")</f>
        <v/>
      </c>
      <c r="E39" s="13">
        <f>IF(C39="","",IF(OR(C39&gt;LSC_X,C39&lt;LIC_X),1,0))</f>
        <v/>
      </c>
      <c r="F39" s="13">
        <f>IF(D39="","",IF(OR(D39&gt;LSC_R,D39&lt;LIC_R),1,0))</f>
        <v/>
      </c>
      <c r="G39" s="13">
        <f>IF(C39="","",SIGN(C39-XBB))</f>
        <v/>
      </c>
      <c r="H39" s="13">
        <f>IF(C39="","",IF(G39=0,0,IF(G39=G38,H38+1,1)))</f>
        <v/>
      </c>
      <c r="I39" s="13">
        <f>IF(OR(C39="",C38=""),"",SIGN(C39-C38))</f>
        <v/>
      </c>
      <c r="J39" s="13">
        <f>IF(I39="","",IF(I39=0,0,IF(I39=I38,J38+1,1)))</f>
        <v/>
      </c>
      <c r="K39" s="31">
        <f>IF(C39="",NA(),C39)</f>
        <v/>
      </c>
      <c r="L39" s="31">
        <f>IF(C39="",NA(),LIC_X)</f>
        <v/>
      </c>
      <c r="M39" s="31">
        <f>IF(C39="",NA(),XBB)</f>
        <v/>
      </c>
      <c r="N39" s="31">
        <f>IF(C39="",NA(),LSC_X)</f>
        <v/>
      </c>
      <c r="O39" s="31">
        <f>IF(D39="",NA(),D39)</f>
        <v/>
      </c>
      <c r="P39" s="31">
        <f>IF(D39="",NA(),LIC_R)</f>
        <v/>
      </c>
      <c r="Q39" s="31">
        <f>IF(D39="",NA(),RBAR)</f>
        <v/>
      </c>
      <c r="R39" s="31">
        <f>IF(D39="",NA(),LSC_R)</f>
        <v/>
      </c>
    </row>
    <row r="40">
      <c r="K40" s="12" t="inlineStr">
        <is>
          <t>Colunas K–R alimentam os gráficos. #N/D = subgrupo vazio (proposital: o gráfico pula o ponto).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F10:I10"/>
    <mergeCell ref="A3:I3"/>
  </mergeCells>
  <conditionalFormatting sqref="G4:G8">
    <cfRule type="cellIs" priority="1" operator="equal" dxfId="0">
      <formula>"OK"</formula>
    </cfRule>
    <cfRule type="cellIs" priority="2" operator="notEqual" dxfId="1">
      <formula>"OK"</formula>
    </cfRule>
  </conditionalFormatting>
  <conditionalFormatting sqref="E15:F39">
    <cfRule type="cellIs" priority="3" operator="equal" dxfId="1">
      <formula>1</formula>
    </cfRule>
  </conditionalFormatting>
  <conditionalFormatting sqref="H15:H39">
    <cfRule type="expression" priority="4" dxfId="1">
      <formula>AND(ISNUMBER(H15),H15&gt;=SEQ_REGRA)</formula>
    </cfRule>
  </conditionalFormatting>
  <conditionalFormatting sqref="F10">
    <cfRule type="expression" priority="5" dxfId="0">
      <formula>LEFT(F10,7)="ESTÁVEL"</formula>
    </cfRule>
    <cfRule type="expression" priority="6" dxfId="1">
      <formula>LEFT(F10,7)&lt;&gt;"ESTÁVEL"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264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14" customWidth="1" min="3" max="3"/>
    <col width="10" customWidth="1" min="4" max="4"/>
    <col width="14" customWidth="1" min="5" max="5"/>
    <col width="10" customWidth="1" min="6" max="6"/>
    <col width="12" customWidth="1" min="7" max="7"/>
    <col width="10" customWidth="1" min="8" max="8"/>
    <col width="10" customWidth="1" min="9" max="9"/>
    <col width="24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1" customWidth="1" min="17" max="17"/>
  </cols>
  <sheetData>
    <row r="1">
      <c r="A1" s="1" t="inlineStr">
        <is>
          <t>Normalidade: Anderson-Darling, histograma e gráfico de probabilidade</t>
        </is>
      </c>
    </row>
    <row r="2">
      <c r="A2" s="2" t="inlineStr">
        <is>
          <t>Voitto · blog.voitto.com.br · Planilha de capabilidade: Cp, Cpk, Pp, Ppk</t>
        </is>
      </c>
    </row>
    <row r="3">
      <c r="K3" s="8" t="inlineStr">
        <is>
          <t>Histograma (16 classes)</t>
        </is>
      </c>
    </row>
    <row r="4">
      <c r="B4" s="10" t="inlineStr">
        <is>
          <t>Nº de valores</t>
        </is>
      </c>
      <c r="C4" s="13">
        <f>NN</f>
        <v/>
      </c>
      <c r="K4" s="10" t="inlineStr">
        <is>
          <t>Limite inferior do eixo</t>
        </is>
      </c>
      <c r="L4" s="14">
        <f>IF(ISNUMBER(LIE),MIN(LIE,MIN(VALORES)),MIN(VALORES))-0.05*(L5-L6)</f>
        <v/>
      </c>
    </row>
    <row r="5">
      <c r="B5" s="10" t="inlineStr">
        <is>
          <t>Média</t>
        </is>
      </c>
      <c r="C5" s="27">
        <f>MEDIA</f>
        <v/>
      </c>
      <c r="K5" s="10" t="inlineStr">
        <is>
          <t>(máximo considerado)</t>
        </is>
      </c>
      <c r="L5" s="14">
        <f>IF(ISNUMBER(LSE),MAX(LSE,MAX(VALORES)),MAX(VALORES))</f>
        <v/>
      </c>
    </row>
    <row r="6">
      <c r="B6" s="10" t="inlineStr">
        <is>
          <t>Desvio-padrão (global)</t>
        </is>
      </c>
      <c r="C6" s="27">
        <f>SIGG</f>
        <v/>
      </c>
      <c r="K6" s="10" t="inlineStr">
        <is>
          <t>(mínimo considerado)</t>
        </is>
      </c>
      <c r="L6" s="14">
        <f>IF(ISNUMBER(LIE),MIN(LIE,MIN(VALORES)),MIN(VALORES))</f>
        <v/>
      </c>
    </row>
    <row r="7">
      <c r="B7" s="10" t="inlineStr">
        <is>
          <t>Estatística A² (Anderson-Darling)</t>
        </is>
      </c>
      <c r="C7" s="14">
        <f>IF(NN&lt;8,"n insuficiente (mín. 8)",-NN-SUM(F15:F264)/NN)</f>
        <v/>
      </c>
      <c r="K7" s="10" t="inlineStr">
        <is>
          <t>Largura da classe</t>
        </is>
      </c>
      <c r="L7" s="14">
        <f>(L5-L6)*1.1/16</f>
        <v/>
      </c>
    </row>
    <row r="8">
      <c r="B8" s="10" t="inlineStr">
        <is>
          <t>A² ajustada = A²·(1 + 0,75/n + 2,25/n²)</t>
        </is>
      </c>
      <c r="C8" s="32">
        <f>IF(ISNUMBER(C7),C7*(1+0.75/NN+2.25/NN^2),"")</f>
        <v/>
      </c>
    </row>
    <row r="9">
      <c r="B9" s="10" t="inlineStr">
        <is>
          <t>Valor-p aproximado</t>
        </is>
      </c>
      <c r="C9" s="33">
        <f>IF(ISNUMBER(C8),IF(C8&gt;=0.6,EXP(1.2937-5.709*C8+0.0186*C8^2),IF(C8&gt;=0.34,EXP(0.9177-4.279*C8-1.38*C8^2),IF(C8&gt;=0.2,1-EXP(-8.318+42.796*C8-59.938*C8^2),1-EXP(-13.436+101.14*C8-223.73*C8^2)))),"")</f>
        <v/>
      </c>
    </row>
    <row r="10">
      <c r="B10" s="10" t="inlineStr">
        <is>
          <t>Leitura</t>
        </is>
      </c>
      <c r="C10" s="34">
        <f>IF(C9="","",IF(C9&gt;=0.05,"Sem evidência contra a normalidade (p ≥ 0,05). Valor-p alto não prova normalidade; com amostra pequena o teste tem pouco poder. Confira o histograma e o gráfico de probabilidade.","Normalidade rejeitada (p &lt; 0,05): a conversão de índice em ppm deixa de valer. Verifique mistura de populações, truncamento, resolução do instrumento ou assimetria natural."))</f>
        <v/>
      </c>
      <c r="D10" s="35" t="n"/>
      <c r="E10" s="35" t="n"/>
      <c r="F10" s="35" t="n"/>
      <c r="G10" s="35" t="n"/>
      <c r="H10" s="35" t="n"/>
      <c r="I10" s="36" t="n"/>
    </row>
    <row r="11">
      <c r="C11" s="37" t="n"/>
      <c r="I11" s="38" t="n"/>
    </row>
    <row r="12">
      <c r="C12" s="39" t="n"/>
      <c r="D12" s="40" t="n"/>
      <c r="E12" s="40" t="n"/>
      <c r="F12" s="40" t="n"/>
      <c r="G12" s="40" t="n"/>
      <c r="H12" s="40" t="n"/>
      <c r="I12" s="41" t="n"/>
    </row>
    <row r="14">
      <c r="A14" s="9" t="inlineStr">
        <is>
          <t>i</t>
        </is>
      </c>
      <c r="B14" s="9" t="inlineStr">
        <is>
          <t>x(i) ordenado</t>
        </is>
      </c>
      <c r="C14" s="9" t="inlineStr">
        <is>
          <t>z = (x−média)/s</t>
        </is>
      </c>
      <c r="D14" s="9" t="inlineStr">
        <is>
          <t>F(z)</t>
        </is>
      </c>
      <c r="E14" s="9" t="inlineStr">
        <is>
          <t>F(z) do (n+1−i)</t>
        </is>
      </c>
      <c r="F14" s="9" t="inlineStr">
        <is>
          <t>Termo AD</t>
        </is>
      </c>
      <c r="G14" s="9" t="inlineStr">
        <is>
          <t>z teórico (Blom)</t>
        </is>
      </c>
      <c r="H14" s="9" t="inlineStr">
        <is>
          <t>x (gráfico)</t>
        </is>
      </c>
      <c r="I14" s="9" t="inlineStr">
        <is>
          <t>z (gráfico)</t>
        </is>
      </c>
      <c r="K14" s="9" t="inlineStr">
        <is>
          <t>Classe</t>
        </is>
      </c>
      <c r="L14" s="9" t="inlineStr">
        <is>
          <t>De</t>
        </is>
      </c>
      <c r="M14" s="9" t="inlineStr">
        <is>
          <t>Até</t>
        </is>
      </c>
      <c r="N14" s="9" t="inlineStr">
        <is>
          <t>Ponto médio</t>
        </is>
      </c>
      <c r="O14" s="9" t="inlineStr">
        <is>
          <t>Contagem</t>
        </is>
      </c>
      <c r="P14" s="9" t="inlineStr">
        <is>
          <t>Normal ajustada</t>
        </is>
      </c>
      <c r="Q14" s="9" t="inlineStr">
        <is>
          <t>LIE / LSE</t>
        </is>
      </c>
    </row>
    <row r="15">
      <c r="A15" s="13" t="n">
        <v>1</v>
      </c>
      <c r="B15" s="42">
        <f>IF(A15&lt;=NN,SMALL(VALORES,A15),"")</f>
        <v/>
      </c>
      <c r="C15" s="14">
        <f>IF(A15&lt;=NN,(B15-MEDIA)/SIGG,"")</f>
        <v/>
      </c>
      <c r="D15" s="27">
        <f>IF(A15&lt;=NN,_xlfn.NORM.S.DIST(C15,TRUE),"")</f>
        <v/>
      </c>
      <c r="E15" s="27">
        <f>IF(A15&lt;=NN,_xlfn.NORM.S.DIST((SMALL(VALORES,NN+1-A15)-MEDIA)/SIGG,TRUE),"")</f>
        <v/>
      </c>
      <c r="F15" s="14">
        <f>IF(A15&lt;=NN,(2*A15-1)*(LN(D15)+LN(1-E15)),"")</f>
        <v/>
      </c>
      <c r="G15" s="14">
        <f>IF(A15&lt;=NN,_xlfn.NORM.S.INV((A15-0.375)/(NN+0.25)),"")</f>
        <v/>
      </c>
      <c r="H15" s="43">
        <f>IF(A15&lt;=NN,B15,NA())</f>
        <v/>
      </c>
      <c r="I15" s="31">
        <f>IF(A15&lt;=NN,G15,NA())</f>
        <v/>
      </c>
      <c r="K15" s="13" t="n">
        <v>1</v>
      </c>
      <c r="L15" s="14">
        <f>$L$4+(K15-1)*$L$7</f>
        <v/>
      </c>
      <c r="M15" s="14">
        <f>L15+$L$7</f>
        <v/>
      </c>
      <c r="N15" s="42">
        <f>(L15+M15)/2</f>
        <v/>
      </c>
      <c r="O15" s="13">
        <f>COUNTIFS(VALORES,"&gt;="&amp;L15,VALORES,"&lt;"&amp;M15)</f>
        <v/>
      </c>
      <c r="P15" s="42">
        <f>NN*$L$7*_xlfn.NORM.DIST(N15,MEDIA,SIGG,FALSE)</f>
        <v/>
      </c>
      <c r="Q15" s="44">
        <f>IF(OR(AND(ISNUMBER(LIE),LIE&gt;=L15,LIE&lt;M15),AND(ISNUMBER(LSE),LSE&gt;=L15,LSE&lt;M15)),MAX($O$15:$O$30,$P$15:$P$30)*1.1,0)</f>
        <v/>
      </c>
    </row>
    <row r="16">
      <c r="A16" s="13" t="n">
        <v>2</v>
      </c>
      <c r="B16" s="42">
        <f>IF(A16&lt;=NN,SMALL(VALORES,A16),"")</f>
        <v/>
      </c>
      <c r="C16" s="14">
        <f>IF(A16&lt;=NN,(B16-MEDIA)/SIGG,"")</f>
        <v/>
      </c>
      <c r="D16" s="27">
        <f>IF(A16&lt;=NN,_xlfn.NORM.S.DIST(C16,TRUE),"")</f>
        <v/>
      </c>
      <c r="E16" s="27">
        <f>IF(A16&lt;=NN,_xlfn.NORM.S.DIST((SMALL(VALORES,NN+1-A16)-MEDIA)/SIGG,TRUE),"")</f>
        <v/>
      </c>
      <c r="F16" s="14">
        <f>IF(A16&lt;=NN,(2*A16-1)*(LN(D16)+LN(1-E16)),"")</f>
        <v/>
      </c>
      <c r="G16" s="14">
        <f>IF(A16&lt;=NN,_xlfn.NORM.S.INV((A16-0.375)/(NN+0.25)),"")</f>
        <v/>
      </c>
      <c r="H16" s="43">
        <f>IF(A16&lt;=NN,B16,NA())</f>
        <v/>
      </c>
      <c r="I16" s="31">
        <f>IF(A16&lt;=NN,G16,NA())</f>
        <v/>
      </c>
      <c r="K16" s="13" t="n">
        <v>2</v>
      </c>
      <c r="L16" s="14">
        <f>$L$4+(K16-1)*$L$7</f>
        <v/>
      </c>
      <c r="M16" s="14">
        <f>L16+$L$7</f>
        <v/>
      </c>
      <c r="N16" s="42">
        <f>(L16+M16)/2</f>
        <v/>
      </c>
      <c r="O16" s="13">
        <f>COUNTIFS(VALORES,"&gt;="&amp;L16,VALORES,"&lt;"&amp;M16)</f>
        <v/>
      </c>
      <c r="P16" s="42">
        <f>NN*$L$7*_xlfn.NORM.DIST(N16,MEDIA,SIGG,FALSE)</f>
        <v/>
      </c>
      <c r="Q16" s="44">
        <f>IF(OR(AND(ISNUMBER(LIE),LIE&gt;=L16,LIE&lt;M16),AND(ISNUMBER(LSE),LSE&gt;=L16,LSE&lt;M16)),MAX($O$15:$O$30,$P$15:$P$30)*1.1,0)</f>
        <v/>
      </c>
    </row>
    <row r="17">
      <c r="A17" s="13" t="n">
        <v>3</v>
      </c>
      <c r="B17" s="42">
        <f>IF(A17&lt;=NN,SMALL(VALORES,A17),"")</f>
        <v/>
      </c>
      <c r="C17" s="14">
        <f>IF(A17&lt;=NN,(B17-MEDIA)/SIGG,"")</f>
        <v/>
      </c>
      <c r="D17" s="27">
        <f>IF(A17&lt;=NN,_xlfn.NORM.S.DIST(C17,TRUE),"")</f>
        <v/>
      </c>
      <c r="E17" s="27">
        <f>IF(A17&lt;=NN,_xlfn.NORM.S.DIST((SMALL(VALORES,NN+1-A17)-MEDIA)/SIGG,TRUE),"")</f>
        <v/>
      </c>
      <c r="F17" s="14">
        <f>IF(A17&lt;=NN,(2*A17-1)*(LN(D17)+LN(1-E17)),"")</f>
        <v/>
      </c>
      <c r="G17" s="14">
        <f>IF(A17&lt;=NN,_xlfn.NORM.S.INV((A17-0.375)/(NN+0.25)),"")</f>
        <v/>
      </c>
      <c r="H17" s="43">
        <f>IF(A17&lt;=NN,B17,NA())</f>
        <v/>
      </c>
      <c r="I17" s="31">
        <f>IF(A17&lt;=NN,G17,NA())</f>
        <v/>
      </c>
      <c r="K17" s="13" t="n">
        <v>3</v>
      </c>
      <c r="L17" s="14">
        <f>$L$4+(K17-1)*$L$7</f>
        <v/>
      </c>
      <c r="M17" s="14">
        <f>L17+$L$7</f>
        <v/>
      </c>
      <c r="N17" s="42">
        <f>(L17+M17)/2</f>
        <v/>
      </c>
      <c r="O17" s="13">
        <f>COUNTIFS(VALORES,"&gt;="&amp;L17,VALORES,"&lt;"&amp;M17)</f>
        <v/>
      </c>
      <c r="P17" s="42">
        <f>NN*$L$7*_xlfn.NORM.DIST(N17,MEDIA,SIGG,FALSE)</f>
        <v/>
      </c>
      <c r="Q17" s="44">
        <f>IF(OR(AND(ISNUMBER(LIE),LIE&gt;=L17,LIE&lt;M17),AND(ISNUMBER(LSE),LSE&gt;=L17,LSE&lt;M17)),MAX($O$15:$O$30,$P$15:$P$30)*1.1,0)</f>
        <v/>
      </c>
    </row>
    <row r="18">
      <c r="A18" s="13" t="n">
        <v>4</v>
      </c>
      <c r="B18" s="42">
        <f>IF(A18&lt;=NN,SMALL(VALORES,A18),"")</f>
        <v/>
      </c>
      <c r="C18" s="14">
        <f>IF(A18&lt;=NN,(B18-MEDIA)/SIGG,"")</f>
        <v/>
      </c>
      <c r="D18" s="27">
        <f>IF(A18&lt;=NN,_xlfn.NORM.S.DIST(C18,TRUE),"")</f>
        <v/>
      </c>
      <c r="E18" s="27">
        <f>IF(A18&lt;=NN,_xlfn.NORM.S.DIST((SMALL(VALORES,NN+1-A18)-MEDIA)/SIGG,TRUE),"")</f>
        <v/>
      </c>
      <c r="F18" s="14">
        <f>IF(A18&lt;=NN,(2*A18-1)*(LN(D18)+LN(1-E18)),"")</f>
        <v/>
      </c>
      <c r="G18" s="14">
        <f>IF(A18&lt;=NN,_xlfn.NORM.S.INV((A18-0.375)/(NN+0.25)),"")</f>
        <v/>
      </c>
      <c r="H18" s="43">
        <f>IF(A18&lt;=NN,B18,NA())</f>
        <v/>
      </c>
      <c r="I18" s="31">
        <f>IF(A18&lt;=NN,G18,NA())</f>
        <v/>
      </c>
      <c r="K18" s="13" t="n">
        <v>4</v>
      </c>
      <c r="L18" s="14">
        <f>$L$4+(K18-1)*$L$7</f>
        <v/>
      </c>
      <c r="M18" s="14">
        <f>L18+$L$7</f>
        <v/>
      </c>
      <c r="N18" s="42">
        <f>(L18+M18)/2</f>
        <v/>
      </c>
      <c r="O18" s="13">
        <f>COUNTIFS(VALORES,"&gt;="&amp;L18,VALORES,"&lt;"&amp;M18)</f>
        <v/>
      </c>
      <c r="P18" s="42">
        <f>NN*$L$7*_xlfn.NORM.DIST(N18,MEDIA,SIGG,FALSE)</f>
        <v/>
      </c>
      <c r="Q18" s="44">
        <f>IF(OR(AND(ISNUMBER(LIE),LIE&gt;=L18,LIE&lt;M18),AND(ISNUMBER(LSE),LSE&gt;=L18,LSE&lt;M18)),MAX($O$15:$O$30,$P$15:$P$30)*1.1,0)</f>
        <v/>
      </c>
    </row>
    <row r="19">
      <c r="A19" s="13" t="n">
        <v>5</v>
      </c>
      <c r="B19" s="42">
        <f>IF(A19&lt;=NN,SMALL(VALORES,A19),"")</f>
        <v/>
      </c>
      <c r="C19" s="14">
        <f>IF(A19&lt;=NN,(B19-MEDIA)/SIGG,"")</f>
        <v/>
      </c>
      <c r="D19" s="27">
        <f>IF(A19&lt;=NN,_xlfn.NORM.S.DIST(C19,TRUE),"")</f>
        <v/>
      </c>
      <c r="E19" s="27">
        <f>IF(A19&lt;=NN,_xlfn.NORM.S.DIST((SMALL(VALORES,NN+1-A19)-MEDIA)/SIGG,TRUE),"")</f>
        <v/>
      </c>
      <c r="F19" s="14">
        <f>IF(A19&lt;=NN,(2*A19-1)*(LN(D19)+LN(1-E19)),"")</f>
        <v/>
      </c>
      <c r="G19" s="14">
        <f>IF(A19&lt;=NN,_xlfn.NORM.S.INV((A19-0.375)/(NN+0.25)),"")</f>
        <v/>
      </c>
      <c r="H19" s="43">
        <f>IF(A19&lt;=NN,B19,NA())</f>
        <v/>
      </c>
      <c r="I19" s="31">
        <f>IF(A19&lt;=NN,G19,NA())</f>
        <v/>
      </c>
      <c r="K19" s="13" t="n">
        <v>5</v>
      </c>
      <c r="L19" s="14">
        <f>$L$4+(K19-1)*$L$7</f>
        <v/>
      </c>
      <c r="M19" s="14">
        <f>L19+$L$7</f>
        <v/>
      </c>
      <c r="N19" s="42">
        <f>(L19+M19)/2</f>
        <v/>
      </c>
      <c r="O19" s="13">
        <f>COUNTIFS(VALORES,"&gt;="&amp;L19,VALORES,"&lt;"&amp;M19)</f>
        <v/>
      </c>
      <c r="P19" s="42">
        <f>NN*$L$7*_xlfn.NORM.DIST(N19,MEDIA,SIGG,FALSE)</f>
        <v/>
      </c>
      <c r="Q19" s="44">
        <f>IF(OR(AND(ISNUMBER(LIE),LIE&gt;=L19,LIE&lt;M19),AND(ISNUMBER(LSE),LSE&gt;=L19,LSE&lt;M19)),MAX($O$15:$O$30,$P$15:$P$30)*1.1,0)</f>
        <v/>
      </c>
    </row>
    <row r="20">
      <c r="A20" s="13" t="n">
        <v>6</v>
      </c>
      <c r="B20" s="42">
        <f>IF(A20&lt;=NN,SMALL(VALORES,A20),"")</f>
        <v/>
      </c>
      <c r="C20" s="14">
        <f>IF(A20&lt;=NN,(B20-MEDIA)/SIGG,"")</f>
        <v/>
      </c>
      <c r="D20" s="27">
        <f>IF(A20&lt;=NN,_xlfn.NORM.S.DIST(C20,TRUE),"")</f>
        <v/>
      </c>
      <c r="E20" s="27">
        <f>IF(A20&lt;=NN,_xlfn.NORM.S.DIST((SMALL(VALORES,NN+1-A20)-MEDIA)/SIGG,TRUE),"")</f>
        <v/>
      </c>
      <c r="F20" s="14">
        <f>IF(A20&lt;=NN,(2*A20-1)*(LN(D20)+LN(1-E20)),"")</f>
        <v/>
      </c>
      <c r="G20" s="14">
        <f>IF(A20&lt;=NN,_xlfn.NORM.S.INV((A20-0.375)/(NN+0.25)),"")</f>
        <v/>
      </c>
      <c r="H20" s="43">
        <f>IF(A20&lt;=NN,B20,NA())</f>
        <v/>
      </c>
      <c r="I20" s="31">
        <f>IF(A20&lt;=NN,G20,NA())</f>
        <v/>
      </c>
      <c r="K20" s="13" t="n">
        <v>6</v>
      </c>
      <c r="L20" s="14">
        <f>$L$4+(K20-1)*$L$7</f>
        <v/>
      </c>
      <c r="M20" s="14">
        <f>L20+$L$7</f>
        <v/>
      </c>
      <c r="N20" s="42">
        <f>(L20+M20)/2</f>
        <v/>
      </c>
      <c r="O20" s="13">
        <f>COUNTIFS(VALORES,"&gt;="&amp;L20,VALORES,"&lt;"&amp;M20)</f>
        <v/>
      </c>
      <c r="P20" s="42">
        <f>NN*$L$7*_xlfn.NORM.DIST(N20,MEDIA,SIGG,FALSE)</f>
        <v/>
      </c>
      <c r="Q20" s="44">
        <f>IF(OR(AND(ISNUMBER(LIE),LIE&gt;=L20,LIE&lt;M20),AND(ISNUMBER(LSE),LSE&gt;=L20,LSE&lt;M20)),MAX($O$15:$O$30,$P$15:$P$30)*1.1,0)</f>
        <v/>
      </c>
    </row>
    <row r="21">
      <c r="A21" s="13" t="n">
        <v>7</v>
      </c>
      <c r="B21" s="42">
        <f>IF(A21&lt;=NN,SMALL(VALORES,A21),"")</f>
        <v/>
      </c>
      <c r="C21" s="14">
        <f>IF(A21&lt;=NN,(B21-MEDIA)/SIGG,"")</f>
        <v/>
      </c>
      <c r="D21" s="27">
        <f>IF(A21&lt;=NN,_xlfn.NORM.S.DIST(C21,TRUE),"")</f>
        <v/>
      </c>
      <c r="E21" s="27">
        <f>IF(A21&lt;=NN,_xlfn.NORM.S.DIST((SMALL(VALORES,NN+1-A21)-MEDIA)/SIGG,TRUE),"")</f>
        <v/>
      </c>
      <c r="F21" s="14">
        <f>IF(A21&lt;=NN,(2*A21-1)*(LN(D21)+LN(1-E21)),"")</f>
        <v/>
      </c>
      <c r="G21" s="14">
        <f>IF(A21&lt;=NN,_xlfn.NORM.S.INV((A21-0.375)/(NN+0.25)),"")</f>
        <v/>
      </c>
      <c r="H21" s="43">
        <f>IF(A21&lt;=NN,B21,NA())</f>
        <v/>
      </c>
      <c r="I21" s="31">
        <f>IF(A21&lt;=NN,G21,NA())</f>
        <v/>
      </c>
      <c r="K21" s="13" t="n">
        <v>7</v>
      </c>
      <c r="L21" s="14">
        <f>$L$4+(K21-1)*$L$7</f>
        <v/>
      </c>
      <c r="M21" s="14">
        <f>L21+$L$7</f>
        <v/>
      </c>
      <c r="N21" s="42">
        <f>(L21+M21)/2</f>
        <v/>
      </c>
      <c r="O21" s="13">
        <f>COUNTIFS(VALORES,"&gt;="&amp;L21,VALORES,"&lt;"&amp;M21)</f>
        <v/>
      </c>
      <c r="P21" s="42">
        <f>NN*$L$7*_xlfn.NORM.DIST(N21,MEDIA,SIGG,FALSE)</f>
        <v/>
      </c>
      <c r="Q21" s="44">
        <f>IF(OR(AND(ISNUMBER(LIE),LIE&gt;=L21,LIE&lt;M21),AND(ISNUMBER(LSE),LSE&gt;=L21,LSE&lt;M21)),MAX($O$15:$O$30,$P$15:$P$30)*1.1,0)</f>
        <v/>
      </c>
    </row>
    <row r="22">
      <c r="A22" s="13" t="n">
        <v>8</v>
      </c>
      <c r="B22" s="42">
        <f>IF(A22&lt;=NN,SMALL(VALORES,A22),"")</f>
        <v/>
      </c>
      <c r="C22" s="14">
        <f>IF(A22&lt;=NN,(B22-MEDIA)/SIGG,"")</f>
        <v/>
      </c>
      <c r="D22" s="27">
        <f>IF(A22&lt;=NN,_xlfn.NORM.S.DIST(C22,TRUE),"")</f>
        <v/>
      </c>
      <c r="E22" s="27">
        <f>IF(A22&lt;=NN,_xlfn.NORM.S.DIST((SMALL(VALORES,NN+1-A22)-MEDIA)/SIGG,TRUE),"")</f>
        <v/>
      </c>
      <c r="F22" s="14">
        <f>IF(A22&lt;=NN,(2*A22-1)*(LN(D22)+LN(1-E22)),"")</f>
        <v/>
      </c>
      <c r="G22" s="14">
        <f>IF(A22&lt;=NN,_xlfn.NORM.S.INV((A22-0.375)/(NN+0.25)),"")</f>
        <v/>
      </c>
      <c r="H22" s="43">
        <f>IF(A22&lt;=NN,B22,NA())</f>
        <v/>
      </c>
      <c r="I22" s="31">
        <f>IF(A22&lt;=NN,G22,NA())</f>
        <v/>
      </c>
      <c r="K22" s="13" t="n">
        <v>8</v>
      </c>
      <c r="L22" s="14">
        <f>$L$4+(K22-1)*$L$7</f>
        <v/>
      </c>
      <c r="M22" s="14">
        <f>L22+$L$7</f>
        <v/>
      </c>
      <c r="N22" s="42">
        <f>(L22+M22)/2</f>
        <v/>
      </c>
      <c r="O22" s="13">
        <f>COUNTIFS(VALORES,"&gt;="&amp;L22,VALORES,"&lt;"&amp;M22)</f>
        <v/>
      </c>
      <c r="P22" s="42">
        <f>NN*$L$7*_xlfn.NORM.DIST(N22,MEDIA,SIGG,FALSE)</f>
        <v/>
      </c>
      <c r="Q22" s="44">
        <f>IF(OR(AND(ISNUMBER(LIE),LIE&gt;=L22,LIE&lt;M22),AND(ISNUMBER(LSE),LSE&gt;=L22,LSE&lt;M22)),MAX($O$15:$O$30,$P$15:$P$30)*1.1,0)</f>
        <v/>
      </c>
    </row>
    <row r="23">
      <c r="A23" s="13" t="n">
        <v>9</v>
      </c>
      <c r="B23" s="42">
        <f>IF(A23&lt;=NN,SMALL(VALORES,A23),"")</f>
        <v/>
      </c>
      <c r="C23" s="14">
        <f>IF(A23&lt;=NN,(B23-MEDIA)/SIGG,"")</f>
        <v/>
      </c>
      <c r="D23" s="27">
        <f>IF(A23&lt;=NN,_xlfn.NORM.S.DIST(C23,TRUE),"")</f>
        <v/>
      </c>
      <c r="E23" s="27">
        <f>IF(A23&lt;=NN,_xlfn.NORM.S.DIST((SMALL(VALORES,NN+1-A23)-MEDIA)/SIGG,TRUE),"")</f>
        <v/>
      </c>
      <c r="F23" s="14">
        <f>IF(A23&lt;=NN,(2*A23-1)*(LN(D23)+LN(1-E23)),"")</f>
        <v/>
      </c>
      <c r="G23" s="14">
        <f>IF(A23&lt;=NN,_xlfn.NORM.S.INV((A23-0.375)/(NN+0.25)),"")</f>
        <v/>
      </c>
      <c r="H23" s="43">
        <f>IF(A23&lt;=NN,B23,NA())</f>
        <v/>
      </c>
      <c r="I23" s="31">
        <f>IF(A23&lt;=NN,G23,NA())</f>
        <v/>
      </c>
      <c r="K23" s="13" t="n">
        <v>9</v>
      </c>
      <c r="L23" s="14">
        <f>$L$4+(K23-1)*$L$7</f>
        <v/>
      </c>
      <c r="M23" s="14">
        <f>L23+$L$7</f>
        <v/>
      </c>
      <c r="N23" s="42">
        <f>(L23+M23)/2</f>
        <v/>
      </c>
      <c r="O23" s="13">
        <f>COUNTIFS(VALORES,"&gt;="&amp;L23,VALORES,"&lt;"&amp;M23)</f>
        <v/>
      </c>
      <c r="P23" s="42">
        <f>NN*$L$7*_xlfn.NORM.DIST(N23,MEDIA,SIGG,FALSE)</f>
        <v/>
      </c>
      <c r="Q23" s="44">
        <f>IF(OR(AND(ISNUMBER(LIE),LIE&gt;=L23,LIE&lt;M23),AND(ISNUMBER(LSE),LSE&gt;=L23,LSE&lt;M23)),MAX($O$15:$O$30,$P$15:$P$30)*1.1,0)</f>
        <v/>
      </c>
    </row>
    <row r="24">
      <c r="A24" s="13" t="n">
        <v>10</v>
      </c>
      <c r="B24" s="42">
        <f>IF(A24&lt;=NN,SMALL(VALORES,A24),"")</f>
        <v/>
      </c>
      <c r="C24" s="14">
        <f>IF(A24&lt;=NN,(B24-MEDIA)/SIGG,"")</f>
        <v/>
      </c>
      <c r="D24" s="27">
        <f>IF(A24&lt;=NN,_xlfn.NORM.S.DIST(C24,TRUE),"")</f>
        <v/>
      </c>
      <c r="E24" s="27">
        <f>IF(A24&lt;=NN,_xlfn.NORM.S.DIST((SMALL(VALORES,NN+1-A24)-MEDIA)/SIGG,TRUE),"")</f>
        <v/>
      </c>
      <c r="F24" s="14">
        <f>IF(A24&lt;=NN,(2*A24-1)*(LN(D24)+LN(1-E24)),"")</f>
        <v/>
      </c>
      <c r="G24" s="14">
        <f>IF(A24&lt;=NN,_xlfn.NORM.S.INV((A24-0.375)/(NN+0.25)),"")</f>
        <v/>
      </c>
      <c r="H24" s="43">
        <f>IF(A24&lt;=NN,B24,NA())</f>
        <v/>
      </c>
      <c r="I24" s="31">
        <f>IF(A24&lt;=NN,G24,NA())</f>
        <v/>
      </c>
      <c r="K24" s="13" t="n">
        <v>10</v>
      </c>
      <c r="L24" s="14">
        <f>$L$4+(K24-1)*$L$7</f>
        <v/>
      </c>
      <c r="M24" s="14">
        <f>L24+$L$7</f>
        <v/>
      </c>
      <c r="N24" s="42">
        <f>(L24+M24)/2</f>
        <v/>
      </c>
      <c r="O24" s="13">
        <f>COUNTIFS(VALORES,"&gt;="&amp;L24,VALORES,"&lt;"&amp;M24)</f>
        <v/>
      </c>
      <c r="P24" s="42">
        <f>NN*$L$7*_xlfn.NORM.DIST(N24,MEDIA,SIGG,FALSE)</f>
        <v/>
      </c>
      <c r="Q24" s="44">
        <f>IF(OR(AND(ISNUMBER(LIE),LIE&gt;=L24,LIE&lt;M24),AND(ISNUMBER(LSE),LSE&gt;=L24,LSE&lt;M24)),MAX($O$15:$O$30,$P$15:$P$30)*1.1,0)</f>
        <v/>
      </c>
    </row>
    <row r="25">
      <c r="A25" s="13" t="n">
        <v>11</v>
      </c>
      <c r="B25" s="42">
        <f>IF(A25&lt;=NN,SMALL(VALORES,A25),"")</f>
        <v/>
      </c>
      <c r="C25" s="14">
        <f>IF(A25&lt;=NN,(B25-MEDIA)/SIGG,"")</f>
        <v/>
      </c>
      <c r="D25" s="27">
        <f>IF(A25&lt;=NN,_xlfn.NORM.S.DIST(C25,TRUE),"")</f>
        <v/>
      </c>
      <c r="E25" s="27">
        <f>IF(A25&lt;=NN,_xlfn.NORM.S.DIST((SMALL(VALORES,NN+1-A25)-MEDIA)/SIGG,TRUE),"")</f>
        <v/>
      </c>
      <c r="F25" s="14">
        <f>IF(A25&lt;=NN,(2*A25-1)*(LN(D25)+LN(1-E25)),"")</f>
        <v/>
      </c>
      <c r="G25" s="14">
        <f>IF(A25&lt;=NN,_xlfn.NORM.S.INV((A25-0.375)/(NN+0.25)),"")</f>
        <v/>
      </c>
      <c r="H25" s="43">
        <f>IF(A25&lt;=NN,B25,NA())</f>
        <v/>
      </c>
      <c r="I25" s="31">
        <f>IF(A25&lt;=NN,G25,NA())</f>
        <v/>
      </c>
      <c r="K25" s="13" t="n">
        <v>11</v>
      </c>
      <c r="L25" s="14">
        <f>$L$4+(K25-1)*$L$7</f>
        <v/>
      </c>
      <c r="M25" s="14">
        <f>L25+$L$7</f>
        <v/>
      </c>
      <c r="N25" s="42">
        <f>(L25+M25)/2</f>
        <v/>
      </c>
      <c r="O25" s="13">
        <f>COUNTIFS(VALORES,"&gt;="&amp;L25,VALORES,"&lt;"&amp;M25)</f>
        <v/>
      </c>
      <c r="P25" s="42">
        <f>NN*$L$7*_xlfn.NORM.DIST(N25,MEDIA,SIGG,FALSE)</f>
        <v/>
      </c>
      <c r="Q25" s="44">
        <f>IF(OR(AND(ISNUMBER(LIE),LIE&gt;=L25,LIE&lt;M25),AND(ISNUMBER(LSE),LSE&gt;=L25,LSE&lt;M25)),MAX($O$15:$O$30,$P$15:$P$30)*1.1,0)</f>
        <v/>
      </c>
    </row>
    <row r="26">
      <c r="A26" s="13" t="n">
        <v>12</v>
      </c>
      <c r="B26" s="42">
        <f>IF(A26&lt;=NN,SMALL(VALORES,A26),"")</f>
        <v/>
      </c>
      <c r="C26" s="14">
        <f>IF(A26&lt;=NN,(B26-MEDIA)/SIGG,"")</f>
        <v/>
      </c>
      <c r="D26" s="27">
        <f>IF(A26&lt;=NN,_xlfn.NORM.S.DIST(C26,TRUE),"")</f>
        <v/>
      </c>
      <c r="E26" s="27">
        <f>IF(A26&lt;=NN,_xlfn.NORM.S.DIST((SMALL(VALORES,NN+1-A26)-MEDIA)/SIGG,TRUE),"")</f>
        <v/>
      </c>
      <c r="F26" s="14">
        <f>IF(A26&lt;=NN,(2*A26-1)*(LN(D26)+LN(1-E26)),"")</f>
        <v/>
      </c>
      <c r="G26" s="14">
        <f>IF(A26&lt;=NN,_xlfn.NORM.S.INV((A26-0.375)/(NN+0.25)),"")</f>
        <v/>
      </c>
      <c r="H26" s="43">
        <f>IF(A26&lt;=NN,B26,NA())</f>
        <v/>
      </c>
      <c r="I26" s="31">
        <f>IF(A26&lt;=NN,G26,NA())</f>
        <v/>
      </c>
      <c r="K26" s="13" t="n">
        <v>12</v>
      </c>
      <c r="L26" s="14">
        <f>$L$4+(K26-1)*$L$7</f>
        <v/>
      </c>
      <c r="M26" s="14">
        <f>L26+$L$7</f>
        <v/>
      </c>
      <c r="N26" s="42">
        <f>(L26+M26)/2</f>
        <v/>
      </c>
      <c r="O26" s="13">
        <f>COUNTIFS(VALORES,"&gt;="&amp;L26,VALORES,"&lt;"&amp;M26)</f>
        <v/>
      </c>
      <c r="P26" s="42">
        <f>NN*$L$7*_xlfn.NORM.DIST(N26,MEDIA,SIGG,FALSE)</f>
        <v/>
      </c>
      <c r="Q26" s="44">
        <f>IF(OR(AND(ISNUMBER(LIE),LIE&gt;=L26,LIE&lt;M26),AND(ISNUMBER(LSE),LSE&gt;=L26,LSE&lt;M26)),MAX($O$15:$O$30,$P$15:$P$30)*1.1,0)</f>
        <v/>
      </c>
    </row>
    <row r="27">
      <c r="A27" s="13" t="n">
        <v>13</v>
      </c>
      <c r="B27" s="42">
        <f>IF(A27&lt;=NN,SMALL(VALORES,A27),"")</f>
        <v/>
      </c>
      <c r="C27" s="14">
        <f>IF(A27&lt;=NN,(B27-MEDIA)/SIGG,"")</f>
        <v/>
      </c>
      <c r="D27" s="27">
        <f>IF(A27&lt;=NN,_xlfn.NORM.S.DIST(C27,TRUE),"")</f>
        <v/>
      </c>
      <c r="E27" s="27">
        <f>IF(A27&lt;=NN,_xlfn.NORM.S.DIST((SMALL(VALORES,NN+1-A27)-MEDIA)/SIGG,TRUE),"")</f>
        <v/>
      </c>
      <c r="F27" s="14">
        <f>IF(A27&lt;=NN,(2*A27-1)*(LN(D27)+LN(1-E27)),"")</f>
        <v/>
      </c>
      <c r="G27" s="14">
        <f>IF(A27&lt;=NN,_xlfn.NORM.S.INV((A27-0.375)/(NN+0.25)),"")</f>
        <v/>
      </c>
      <c r="H27" s="43">
        <f>IF(A27&lt;=NN,B27,NA())</f>
        <v/>
      </c>
      <c r="I27" s="31">
        <f>IF(A27&lt;=NN,G27,NA())</f>
        <v/>
      </c>
      <c r="K27" s="13" t="n">
        <v>13</v>
      </c>
      <c r="L27" s="14">
        <f>$L$4+(K27-1)*$L$7</f>
        <v/>
      </c>
      <c r="M27" s="14">
        <f>L27+$L$7</f>
        <v/>
      </c>
      <c r="N27" s="42">
        <f>(L27+M27)/2</f>
        <v/>
      </c>
      <c r="O27" s="13">
        <f>COUNTIFS(VALORES,"&gt;="&amp;L27,VALORES,"&lt;"&amp;M27)</f>
        <v/>
      </c>
      <c r="P27" s="42">
        <f>NN*$L$7*_xlfn.NORM.DIST(N27,MEDIA,SIGG,FALSE)</f>
        <v/>
      </c>
      <c r="Q27" s="44">
        <f>IF(OR(AND(ISNUMBER(LIE),LIE&gt;=L27,LIE&lt;M27),AND(ISNUMBER(LSE),LSE&gt;=L27,LSE&lt;M27)),MAX($O$15:$O$30,$P$15:$P$30)*1.1,0)</f>
        <v/>
      </c>
    </row>
    <row r="28">
      <c r="A28" s="13" t="n">
        <v>14</v>
      </c>
      <c r="B28" s="42">
        <f>IF(A28&lt;=NN,SMALL(VALORES,A28),"")</f>
        <v/>
      </c>
      <c r="C28" s="14">
        <f>IF(A28&lt;=NN,(B28-MEDIA)/SIGG,"")</f>
        <v/>
      </c>
      <c r="D28" s="27">
        <f>IF(A28&lt;=NN,_xlfn.NORM.S.DIST(C28,TRUE),"")</f>
        <v/>
      </c>
      <c r="E28" s="27">
        <f>IF(A28&lt;=NN,_xlfn.NORM.S.DIST((SMALL(VALORES,NN+1-A28)-MEDIA)/SIGG,TRUE),"")</f>
        <v/>
      </c>
      <c r="F28" s="14">
        <f>IF(A28&lt;=NN,(2*A28-1)*(LN(D28)+LN(1-E28)),"")</f>
        <v/>
      </c>
      <c r="G28" s="14">
        <f>IF(A28&lt;=NN,_xlfn.NORM.S.INV((A28-0.375)/(NN+0.25)),"")</f>
        <v/>
      </c>
      <c r="H28" s="43">
        <f>IF(A28&lt;=NN,B28,NA())</f>
        <v/>
      </c>
      <c r="I28" s="31">
        <f>IF(A28&lt;=NN,G28,NA())</f>
        <v/>
      </c>
      <c r="K28" s="13" t="n">
        <v>14</v>
      </c>
      <c r="L28" s="14">
        <f>$L$4+(K28-1)*$L$7</f>
        <v/>
      </c>
      <c r="M28" s="14">
        <f>L28+$L$7</f>
        <v/>
      </c>
      <c r="N28" s="42">
        <f>(L28+M28)/2</f>
        <v/>
      </c>
      <c r="O28" s="13">
        <f>COUNTIFS(VALORES,"&gt;="&amp;L28,VALORES,"&lt;"&amp;M28)</f>
        <v/>
      </c>
      <c r="P28" s="42">
        <f>NN*$L$7*_xlfn.NORM.DIST(N28,MEDIA,SIGG,FALSE)</f>
        <v/>
      </c>
      <c r="Q28" s="44">
        <f>IF(OR(AND(ISNUMBER(LIE),LIE&gt;=L28,LIE&lt;M28),AND(ISNUMBER(LSE),LSE&gt;=L28,LSE&lt;M28)),MAX($O$15:$O$30,$P$15:$P$30)*1.1,0)</f>
        <v/>
      </c>
    </row>
    <row r="29">
      <c r="A29" s="13" t="n">
        <v>15</v>
      </c>
      <c r="B29" s="42">
        <f>IF(A29&lt;=NN,SMALL(VALORES,A29),"")</f>
        <v/>
      </c>
      <c r="C29" s="14">
        <f>IF(A29&lt;=NN,(B29-MEDIA)/SIGG,"")</f>
        <v/>
      </c>
      <c r="D29" s="27">
        <f>IF(A29&lt;=NN,_xlfn.NORM.S.DIST(C29,TRUE),"")</f>
        <v/>
      </c>
      <c r="E29" s="27">
        <f>IF(A29&lt;=NN,_xlfn.NORM.S.DIST((SMALL(VALORES,NN+1-A29)-MEDIA)/SIGG,TRUE),"")</f>
        <v/>
      </c>
      <c r="F29" s="14">
        <f>IF(A29&lt;=NN,(2*A29-1)*(LN(D29)+LN(1-E29)),"")</f>
        <v/>
      </c>
      <c r="G29" s="14">
        <f>IF(A29&lt;=NN,_xlfn.NORM.S.INV((A29-0.375)/(NN+0.25)),"")</f>
        <v/>
      </c>
      <c r="H29" s="43">
        <f>IF(A29&lt;=NN,B29,NA())</f>
        <v/>
      </c>
      <c r="I29" s="31">
        <f>IF(A29&lt;=NN,G29,NA())</f>
        <v/>
      </c>
      <c r="K29" s="13" t="n">
        <v>15</v>
      </c>
      <c r="L29" s="14">
        <f>$L$4+(K29-1)*$L$7</f>
        <v/>
      </c>
      <c r="M29" s="14">
        <f>L29+$L$7</f>
        <v/>
      </c>
      <c r="N29" s="42">
        <f>(L29+M29)/2</f>
        <v/>
      </c>
      <c r="O29" s="13">
        <f>COUNTIFS(VALORES,"&gt;="&amp;L29,VALORES,"&lt;"&amp;M29)</f>
        <v/>
      </c>
      <c r="P29" s="42">
        <f>NN*$L$7*_xlfn.NORM.DIST(N29,MEDIA,SIGG,FALSE)</f>
        <v/>
      </c>
      <c r="Q29" s="44">
        <f>IF(OR(AND(ISNUMBER(LIE),LIE&gt;=L29,LIE&lt;M29),AND(ISNUMBER(LSE),LSE&gt;=L29,LSE&lt;M29)),MAX($O$15:$O$30,$P$15:$P$30)*1.1,0)</f>
        <v/>
      </c>
    </row>
    <row r="30">
      <c r="A30" s="13" t="n">
        <v>16</v>
      </c>
      <c r="B30" s="42">
        <f>IF(A30&lt;=NN,SMALL(VALORES,A30),"")</f>
        <v/>
      </c>
      <c r="C30" s="14">
        <f>IF(A30&lt;=NN,(B30-MEDIA)/SIGG,"")</f>
        <v/>
      </c>
      <c r="D30" s="27">
        <f>IF(A30&lt;=NN,_xlfn.NORM.S.DIST(C30,TRUE),"")</f>
        <v/>
      </c>
      <c r="E30" s="27">
        <f>IF(A30&lt;=NN,_xlfn.NORM.S.DIST((SMALL(VALORES,NN+1-A30)-MEDIA)/SIGG,TRUE),"")</f>
        <v/>
      </c>
      <c r="F30" s="14">
        <f>IF(A30&lt;=NN,(2*A30-1)*(LN(D30)+LN(1-E30)),"")</f>
        <v/>
      </c>
      <c r="G30" s="14">
        <f>IF(A30&lt;=NN,_xlfn.NORM.S.INV((A30-0.375)/(NN+0.25)),"")</f>
        <v/>
      </c>
      <c r="H30" s="43">
        <f>IF(A30&lt;=NN,B30,NA())</f>
        <v/>
      </c>
      <c r="I30" s="31">
        <f>IF(A30&lt;=NN,G30,NA())</f>
        <v/>
      </c>
      <c r="K30" s="13" t="n">
        <v>16</v>
      </c>
      <c r="L30" s="14">
        <f>$L$4+(K30-1)*$L$7</f>
        <v/>
      </c>
      <c r="M30" s="14">
        <f>L30+$L$7</f>
        <v/>
      </c>
      <c r="N30" s="42">
        <f>(L30+M30)/2</f>
        <v/>
      </c>
      <c r="O30" s="13">
        <f>COUNTIFS(VALORES,"&gt;="&amp;L30,VALORES,"&lt;="&amp;M30)</f>
        <v/>
      </c>
      <c r="P30" s="42">
        <f>NN*$L$7*_xlfn.NORM.DIST(N30,MEDIA,SIGG,FALSE)</f>
        <v/>
      </c>
      <c r="Q30" s="44">
        <f>IF(OR(AND(ISNUMBER(LIE),LIE&gt;=L30,LIE&lt;M30),AND(ISNUMBER(LSE),LSE&gt;=L30,LSE&lt;M30)),MAX($O$15:$O$30,$P$15:$P$30)*1.1,0)</f>
        <v/>
      </c>
    </row>
    <row r="31">
      <c r="A31" s="13" t="n">
        <v>17</v>
      </c>
      <c r="B31" s="42">
        <f>IF(A31&lt;=NN,SMALL(VALORES,A31),"")</f>
        <v/>
      </c>
      <c r="C31" s="14">
        <f>IF(A31&lt;=NN,(B31-MEDIA)/SIGG,"")</f>
        <v/>
      </c>
      <c r="D31" s="27">
        <f>IF(A31&lt;=NN,_xlfn.NORM.S.DIST(C31,TRUE),"")</f>
        <v/>
      </c>
      <c r="E31" s="27">
        <f>IF(A31&lt;=NN,_xlfn.NORM.S.DIST((SMALL(VALORES,NN+1-A31)-MEDIA)/SIGG,TRUE),"")</f>
        <v/>
      </c>
      <c r="F31" s="14">
        <f>IF(A31&lt;=NN,(2*A31-1)*(LN(D31)+LN(1-E31)),"")</f>
        <v/>
      </c>
      <c r="G31" s="14">
        <f>IF(A31&lt;=NN,_xlfn.NORM.S.INV((A31-0.375)/(NN+0.25)),"")</f>
        <v/>
      </c>
      <c r="H31" s="43">
        <f>IF(A31&lt;=NN,B31,NA())</f>
        <v/>
      </c>
      <c r="I31" s="31">
        <f>IF(A31&lt;=NN,G31,NA())</f>
        <v/>
      </c>
      <c r="K31" s="12" t="inlineStr">
        <is>
          <t>Barra vermelha = classe que contém o LIE ou o LSE.</t>
        </is>
      </c>
    </row>
    <row r="32">
      <c r="A32" s="13" t="n">
        <v>18</v>
      </c>
      <c r="B32" s="42">
        <f>IF(A32&lt;=NN,SMALL(VALORES,A32),"")</f>
        <v/>
      </c>
      <c r="C32" s="14">
        <f>IF(A32&lt;=NN,(B32-MEDIA)/SIGG,"")</f>
        <v/>
      </c>
      <c r="D32" s="27">
        <f>IF(A32&lt;=NN,_xlfn.NORM.S.DIST(C32,TRUE),"")</f>
        <v/>
      </c>
      <c r="E32" s="27">
        <f>IF(A32&lt;=NN,_xlfn.NORM.S.DIST((SMALL(VALORES,NN+1-A32)-MEDIA)/SIGG,TRUE),"")</f>
        <v/>
      </c>
      <c r="F32" s="14">
        <f>IF(A32&lt;=NN,(2*A32-1)*(LN(D32)+LN(1-E32)),"")</f>
        <v/>
      </c>
      <c r="G32" s="14">
        <f>IF(A32&lt;=NN,_xlfn.NORM.S.INV((A32-0.375)/(NN+0.25)),"")</f>
        <v/>
      </c>
      <c r="H32" s="43">
        <f>IF(A32&lt;=NN,B32,NA())</f>
        <v/>
      </c>
      <c r="I32" s="31">
        <f>IF(A32&lt;=NN,G32,NA())</f>
        <v/>
      </c>
    </row>
    <row r="33">
      <c r="A33" s="13" t="n">
        <v>19</v>
      </c>
      <c r="B33" s="42">
        <f>IF(A33&lt;=NN,SMALL(VALORES,A33),"")</f>
        <v/>
      </c>
      <c r="C33" s="14">
        <f>IF(A33&lt;=NN,(B33-MEDIA)/SIGG,"")</f>
        <v/>
      </c>
      <c r="D33" s="27">
        <f>IF(A33&lt;=NN,_xlfn.NORM.S.DIST(C33,TRUE),"")</f>
        <v/>
      </c>
      <c r="E33" s="27">
        <f>IF(A33&lt;=NN,_xlfn.NORM.S.DIST((SMALL(VALORES,NN+1-A33)-MEDIA)/SIGG,TRUE),"")</f>
        <v/>
      </c>
      <c r="F33" s="14">
        <f>IF(A33&lt;=NN,(2*A33-1)*(LN(D33)+LN(1-E33)),"")</f>
        <v/>
      </c>
      <c r="G33" s="14">
        <f>IF(A33&lt;=NN,_xlfn.NORM.S.INV((A33-0.375)/(NN+0.25)),"")</f>
        <v/>
      </c>
      <c r="H33" s="43">
        <f>IF(A33&lt;=NN,B33,NA())</f>
        <v/>
      </c>
      <c r="I33" s="31">
        <f>IF(A33&lt;=NN,G33,NA())</f>
        <v/>
      </c>
      <c r="K33" s="8" t="inlineStr">
        <is>
          <t>Reta de referência (normal com a média e o s globais)</t>
        </is>
      </c>
    </row>
    <row r="34">
      <c r="A34" s="13" t="n">
        <v>20</v>
      </c>
      <c r="B34" s="42">
        <f>IF(A34&lt;=NN,SMALL(VALORES,A34),"")</f>
        <v/>
      </c>
      <c r="C34" s="14">
        <f>IF(A34&lt;=NN,(B34-MEDIA)/SIGG,"")</f>
        <v/>
      </c>
      <c r="D34" s="27">
        <f>IF(A34&lt;=NN,_xlfn.NORM.S.DIST(C34,TRUE),"")</f>
        <v/>
      </c>
      <c r="E34" s="27">
        <f>IF(A34&lt;=NN,_xlfn.NORM.S.DIST((SMALL(VALORES,NN+1-A34)-MEDIA)/SIGG,TRUE),"")</f>
        <v/>
      </c>
      <c r="F34" s="14">
        <f>IF(A34&lt;=NN,(2*A34-1)*(LN(D34)+LN(1-E34)),"")</f>
        <v/>
      </c>
      <c r="G34" s="14">
        <f>IF(A34&lt;=NN,_xlfn.NORM.S.INV((A34-0.375)/(NN+0.25)),"")</f>
        <v/>
      </c>
      <c r="H34" s="43">
        <f>IF(A34&lt;=NN,B34,NA())</f>
        <v/>
      </c>
      <c r="I34" s="31">
        <f>IF(A34&lt;=NN,G34,NA())</f>
        <v/>
      </c>
      <c r="K34" s="9" t="inlineStr">
        <is>
          <t>x</t>
        </is>
      </c>
      <c r="L34" s="9" t="inlineStr">
        <is>
          <t>z</t>
        </is>
      </c>
    </row>
    <row r="35">
      <c r="A35" s="13" t="n">
        <v>21</v>
      </c>
      <c r="B35" s="42">
        <f>IF(A35&lt;=NN,SMALL(VALORES,A35),"")</f>
        <v/>
      </c>
      <c r="C35" s="14">
        <f>IF(A35&lt;=NN,(B35-MEDIA)/SIGG,"")</f>
        <v/>
      </c>
      <c r="D35" s="27">
        <f>IF(A35&lt;=NN,_xlfn.NORM.S.DIST(C35,TRUE),"")</f>
        <v/>
      </c>
      <c r="E35" s="27">
        <f>IF(A35&lt;=NN,_xlfn.NORM.S.DIST((SMALL(VALORES,NN+1-A35)-MEDIA)/SIGG,TRUE),"")</f>
        <v/>
      </c>
      <c r="F35" s="14">
        <f>IF(A35&lt;=NN,(2*A35-1)*(LN(D35)+LN(1-E35)),"")</f>
        <v/>
      </c>
      <c r="G35" s="14">
        <f>IF(A35&lt;=NN,_xlfn.NORM.S.INV((A35-0.375)/(NN+0.25)),"")</f>
        <v/>
      </c>
      <c r="H35" s="43">
        <f>IF(A35&lt;=NN,B35,NA())</f>
        <v/>
      </c>
      <c r="I35" s="31">
        <f>IF(A35&lt;=NN,G35,NA())</f>
        <v/>
      </c>
      <c r="K35" s="42">
        <f>MEDIA-3*SIGG</f>
        <v/>
      </c>
      <c r="L35" s="6" t="n">
        <v>-3</v>
      </c>
    </row>
    <row r="36">
      <c r="A36" s="13" t="n">
        <v>22</v>
      </c>
      <c r="B36" s="42">
        <f>IF(A36&lt;=NN,SMALL(VALORES,A36),"")</f>
        <v/>
      </c>
      <c r="C36" s="14">
        <f>IF(A36&lt;=NN,(B36-MEDIA)/SIGG,"")</f>
        <v/>
      </c>
      <c r="D36" s="27">
        <f>IF(A36&lt;=NN,_xlfn.NORM.S.DIST(C36,TRUE),"")</f>
        <v/>
      </c>
      <c r="E36" s="27">
        <f>IF(A36&lt;=NN,_xlfn.NORM.S.DIST((SMALL(VALORES,NN+1-A36)-MEDIA)/SIGG,TRUE),"")</f>
        <v/>
      </c>
      <c r="F36" s="14">
        <f>IF(A36&lt;=NN,(2*A36-1)*(LN(D36)+LN(1-E36)),"")</f>
        <v/>
      </c>
      <c r="G36" s="14">
        <f>IF(A36&lt;=NN,_xlfn.NORM.S.INV((A36-0.375)/(NN+0.25)),"")</f>
        <v/>
      </c>
      <c r="H36" s="43">
        <f>IF(A36&lt;=NN,B36,NA())</f>
        <v/>
      </c>
      <c r="I36" s="31">
        <f>IF(A36&lt;=NN,G36,NA())</f>
        <v/>
      </c>
      <c r="K36" s="42">
        <f>MEDIA+3*SIGG</f>
        <v/>
      </c>
      <c r="L36" s="6" t="n">
        <v>3</v>
      </c>
    </row>
    <row r="37">
      <c r="A37" s="13" t="n">
        <v>23</v>
      </c>
      <c r="B37" s="42">
        <f>IF(A37&lt;=NN,SMALL(VALORES,A37),"")</f>
        <v/>
      </c>
      <c r="C37" s="14">
        <f>IF(A37&lt;=NN,(B37-MEDIA)/SIGG,"")</f>
        <v/>
      </c>
      <c r="D37" s="27">
        <f>IF(A37&lt;=NN,_xlfn.NORM.S.DIST(C37,TRUE),"")</f>
        <v/>
      </c>
      <c r="E37" s="27">
        <f>IF(A37&lt;=NN,_xlfn.NORM.S.DIST((SMALL(VALORES,NN+1-A37)-MEDIA)/SIGG,TRUE),"")</f>
        <v/>
      </c>
      <c r="F37" s="14">
        <f>IF(A37&lt;=NN,(2*A37-1)*(LN(D37)+LN(1-E37)),"")</f>
        <v/>
      </c>
      <c r="G37" s="14">
        <f>IF(A37&lt;=NN,_xlfn.NORM.S.INV((A37-0.375)/(NN+0.25)),"")</f>
        <v/>
      </c>
      <c r="H37" s="43">
        <f>IF(A37&lt;=NN,B37,NA())</f>
        <v/>
      </c>
      <c r="I37" s="31">
        <f>IF(A37&lt;=NN,G37,NA())</f>
        <v/>
      </c>
    </row>
    <row r="38">
      <c r="A38" s="13" t="n">
        <v>24</v>
      </c>
      <c r="B38" s="42">
        <f>IF(A38&lt;=NN,SMALL(VALORES,A38),"")</f>
        <v/>
      </c>
      <c r="C38" s="14">
        <f>IF(A38&lt;=NN,(B38-MEDIA)/SIGG,"")</f>
        <v/>
      </c>
      <c r="D38" s="27">
        <f>IF(A38&lt;=NN,_xlfn.NORM.S.DIST(C38,TRUE),"")</f>
        <v/>
      </c>
      <c r="E38" s="27">
        <f>IF(A38&lt;=NN,_xlfn.NORM.S.DIST((SMALL(VALORES,NN+1-A38)-MEDIA)/SIGG,TRUE),"")</f>
        <v/>
      </c>
      <c r="F38" s="14">
        <f>IF(A38&lt;=NN,(2*A38-1)*(LN(D38)+LN(1-E38)),"")</f>
        <v/>
      </c>
      <c r="G38" s="14">
        <f>IF(A38&lt;=NN,_xlfn.NORM.S.INV((A38-0.375)/(NN+0.25)),"")</f>
        <v/>
      </c>
      <c r="H38" s="43">
        <f>IF(A38&lt;=NN,B38,NA())</f>
        <v/>
      </c>
      <c r="I38" s="31">
        <f>IF(A38&lt;=NN,G38,NA())</f>
        <v/>
      </c>
    </row>
    <row r="39">
      <c r="A39" s="13" t="n">
        <v>25</v>
      </c>
      <c r="B39" s="42">
        <f>IF(A39&lt;=NN,SMALL(VALORES,A39),"")</f>
        <v/>
      </c>
      <c r="C39" s="14">
        <f>IF(A39&lt;=NN,(B39-MEDIA)/SIGG,"")</f>
        <v/>
      </c>
      <c r="D39" s="27">
        <f>IF(A39&lt;=NN,_xlfn.NORM.S.DIST(C39,TRUE),"")</f>
        <v/>
      </c>
      <c r="E39" s="27">
        <f>IF(A39&lt;=NN,_xlfn.NORM.S.DIST((SMALL(VALORES,NN+1-A39)-MEDIA)/SIGG,TRUE),"")</f>
        <v/>
      </c>
      <c r="F39" s="14">
        <f>IF(A39&lt;=NN,(2*A39-1)*(LN(D39)+LN(1-E39)),"")</f>
        <v/>
      </c>
      <c r="G39" s="14">
        <f>IF(A39&lt;=NN,_xlfn.NORM.S.INV((A39-0.375)/(NN+0.25)),"")</f>
        <v/>
      </c>
      <c r="H39" s="43">
        <f>IF(A39&lt;=NN,B39,NA())</f>
        <v/>
      </c>
      <c r="I39" s="31">
        <f>IF(A39&lt;=NN,G39,NA())</f>
        <v/>
      </c>
    </row>
    <row r="40">
      <c r="A40" s="13" t="n">
        <v>26</v>
      </c>
      <c r="B40" s="42">
        <f>IF(A40&lt;=NN,SMALL(VALORES,A40),"")</f>
        <v/>
      </c>
      <c r="C40" s="14">
        <f>IF(A40&lt;=NN,(B40-MEDIA)/SIGG,"")</f>
        <v/>
      </c>
      <c r="D40" s="27">
        <f>IF(A40&lt;=NN,_xlfn.NORM.S.DIST(C40,TRUE),"")</f>
        <v/>
      </c>
      <c r="E40" s="27">
        <f>IF(A40&lt;=NN,_xlfn.NORM.S.DIST((SMALL(VALORES,NN+1-A40)-MEDIA)/SIGG,TRUE),"")</f>
        <v/>
      </c>
      <c r="F40" s="14">
        <f>IF(A40&lt;=NN,(2*A40-1)*(LN(D40)+LN(1-E40)),"")</f>
        <v/>
      </c>
      <c r="G40" s="14">
        <f>IF(A40&lt;=NN,_xlfn.NORM.S.INV((A40-0.375)/(NN+0.25)),"")</f>
        <v/>
      </c>
      <c r="H40" s="43">
        <f>IF(A40&lt;=NN,B40,NA())</f>
        <v/>
      </c>
      <c r="I40" s="31">
        <f>IF(A40&lt;=NN,G40,NA())</f>
        <v/>
      </c>
    </row>
    <row r="41">
      <c r="A41" s="13" t="n">
        <v>27</v>
      </c>
      <c r="B41" s="42">
        <f>IF(A41&lt;=NN,SMALL(VALORES,A41),"")</f>
        <v/>
      </c>
      <c r="C41" s="14">
        <f>IF(A41&lt;=NN,(B41-MEDIA)/SIGG,"")</f>
        <v/>
      </c>
      <c r="D41" s="27">
        <f>IF(A41&lt;=NN,_xlfn.NORM.S.DIST(C41,TRUE),"")</f>
        <v/>
      </c>
      <c r="E41" s="27">
        <f>IF(A41&lt;=NN,_xlfn.NORM.S.DIST((SMALL(VALORES,NN+1-A41)-MEDIA)/SIGG,TRUE),"")</f>
        <v/>
      </c>
      <c r="F41" s="14">
        <f>IF(A41&lt;=NN,(2*A41-1)*(LN(D41)+LN(1-E41)),"")</f>
        <v/>
      </c>
      <c r="G41" s="14">
        <f>IF(A41&lt;=NN,_xlfn.NORM.S.INV((A41-0.375)/(NN+0.25)),"")</f>
        <v/>
      </c>
      <c r="H41" s="43">
        <f>IF(A41&lt;=NN,B41,NA())</f>
        <v/>
      </c>
      <c r="I41" s="31">
        <f>IF(A41&lt;=NN,G41,NA())</f>
        <v/>
      </c>
    </row>
    <row r="42">
      <c r="A42" s="13" t="n">
        <v>28</v>
      </c>
      <c r="B42" s="42">
        <f>IF(A42&lt;=NN,SMALL(VALORES,A42),"")</f>
        <v/>
      </c>
      <c r="C42" s="14">
        <f>IF(A42&lt;=NN,(B42-MEDIA)/SIGG,"")</f>
        <v/>
      </c>
      <c r="D42" s="27">
        <f>IF(A42&lt;=NN,_xlfn.NORM.S.DIST(C42,TRUE),"")</f>
        <v/>
      </c>
      <c r="E42" s="27">
        <f>IF(A42&lt;=NN,_xlfn.NORM.S.DIST((SMALL(VALORES,NN+1-A42)-MEDIA)/SIGG,TRUE),"")</f>
        <v/>
      </c>
      <c r="F42" s="14">
        <f>IF(A42&lt;=NN,(2*A42-1)*(LN(D42)+LN(1-E42)),"")</f>
        <v/>
      </c>
      <c r="G42" s="14">
        <f>IF(A42&lt;=NN,_xlfn.NORM.S.INV((A42-0.375)/(NN+0.25)),"")</f>
        <v/>
      </c>
      <c r="H42" s="43">
        <f>IF(A42&lt;=NN,B42,NA())</f>
        <v/>
      </c>
      <c r="I42" s="31">
        <f>IF(A42&lt;=NN,G42,NA())</f>
        <v/>
      </c>
    </row>
    <row r="43">
      <c r="A43" s="13" t="n">
        <v>29</v>
      </c>
      <c r="B43" s="42">
        <f>IF(A43&lt;=NN,SMALL(VALORES,A43),"")</f>
        <v/>
      </c>
      <c r="C43" s="14">
        <f>IF(A43&lt;=NN,(B43-MEDIA)/SIGG,"")</f>
        <v/>
      </c>
      <c r="D43" s="27">
        <f>IF(A43&lt;=NN,_xlfn.NORM.S.DIST(C43,TRUE),"")</f>
        <v/>
      </c>
      <c r="E43" s="27">
        <f>IF(A43&lt;=NN,_xlfn.NORM.S.DIST((SMALL(VALORES,NN+1-A43)-MEDIA)/SIGG,TRUE),"")</f>
        <v/>
      </c>
      <c r="F43" s="14">
        <f>IF(A43&lt;=NN,(2*A43-1)*(LN(D43)+LN(1-E43)),"")</f>
        <v/>
      </c>
      <c r="G43" s="14">
        <f>IF(A43&lt;=NN,_xlfn.NORM.S.INV((A43-0.375)/(NN+0.25)),"")</f>
        <v/>
      </c>
      <c r="H43" s="43">
        <f>IF(A43&lt;=NN,B43,NA())</f>
        <v/>
      </c>
      <c r="I43" s="31">
        <f>IF(A43&lt;=NN,G43,NA())</f>
        <v/>
      </c>
    </row>
    <row r="44">
      <c r="A44" s="13" t="n">
        <v>30</v>
      </c>
      <c r="B44" s="42">
        <f>IF(A44&lt;=NN,SMALL(VALORES,A44),"")</f>
        <v/>
      </c>
      <c r="C44" s="14">
        <f>IF(A44&lt;=NN,(B44-MEDIA)/SIGG,"")</f>
        <v/>
      </c>
      <c r="D44" s="27">
        <f>IF(A44&lt;=NN,_xlfn.NORM.S.DIST(C44,TRUE),"")</f>
        <v/>
      </c>
      <c r="E44" s="27">
        <f>IF(A44&lt;=NN,_xlfn.NORM.S.DIST((SMALL(VALORES,NN+1-A44)-MEDIA)/SIGG,TRUE),"")</f>
        <v/>
      </c>
      <c r="F44" s="14">
        <f>IF(A44&lt;=NN,(2*A44-1)*(LN(D44)+LN(1-E44)),"")</f>
        <v/>
      </c>
      <c r="G44" s="14">
        <f>IF(A44&lt;=NN,_xlfn.NORM.S.INV((A44-0.375)/(NN+0.25)),"")</f>
        <v/>
      </c>
      <c r="H44" s="43">
        <f>IF(A44&lt;=NN,B44,NA())</f>
        <v/>
      </c>
      <c r="I44" s="31">
        <f>IF(A44&lt;=NN,G44,NA())</f>
        <v/>
      </c>
    </row>
    <row r="45">
      <c r="A45" s="13" t="n">
        <v>31</v>
      </c>
      <c r="B45" s="42">
        <f>IF(A45&lt;=NN,SMALL(VALORES,A45),"")</f>
        <v/>
      </c>
      <c r="C45" s="14">
        <f>IF(A45&lt;=NN,(B45-MEDIA)/SIGG,"")</f>
        <v/>
      </c>
      <c r="D45" s="27">
        <f>IF(A45&lt;=NN,_xlfn.NORM.S.DIST(C45,TRUE),"")</f>
        <v/>
      </c>
      <c r="E45" s="27">
        <f>IF(A45&lt;=NN,_xlfn.NORM.S.DIST((SMALL(VALORES,NN+1-A45)-MEDIA)/SIGG,TRUE),"")</f>
        <v/>
      </c>
      <c r="F45" s="14">
        <f>IF(A45&lt;=NN,(2*A45-1)*(LN(D45)+LN(1-E45)),"")</f>
        <v/>
      </c>
      <c r="G45" s="14">
        <f>IF(A45&lt;=NN,_xlfn.NORM.S.INV((A45-0.375)/(NN+0.25)),"")</f>
        <v/>
      </c>
      <c r="H45" s="43">
        <f>IF(A45&lt;=NN,B45,NA())</f>
        <v/>
      </c>
      <c r="I45" s="31">
        <f>IF(A45&lt;=NN,G45,NA())</f>
        <v/>
      </c>
    </row>
    <row r="46">
      <c r="A46" s="13" t="n">
        <v>32</v>
      </c>
      <c r="B46" s="42">
        <f>IF(A46&lt;=NN,SMALL(VALORES,A46),"")</f>
        <v/>
      </c>
      <c r="C46" s="14">
        <f>IF(A46&lt;=NN,(B46-MEDIA)/SIGG,"")</f>
        <v/>
      </c>
      <c r="D46" s="27">
        <f>IF(A46&lt;=NN,_xlfn.NORM.S.DIST(C46,TRUE),"")</f>
        <v/>
      </c>
      <c r="E46" s="27">
        <f>IF(A46&lt;=NN,_xlfn.NORM.S.DIST((SMALL(VALORES,NN+1-A46)-MEDIA)/SIGG,TRUE),"")</f>
        <v/>
      </c>
      <c r="F46" s="14">
        <f>IF(A46&lt;=NN,(2*A46-1)*(LN(D46)+LN(1-E46)),"")</f>
        <v/>
      </c>
      <c r="G46" s="14">
        <f>IF(A46&lt;=NN,_xlfn.NORM.S.INV((A46-0.375)/(NN+0.25)),"")</f>
        <v/>
      </c>
      <c r="H46" s="43">
        <f>IF(A46&lt;=NN,B46,NA())</f>
        <v/>
      </c>
      <c r="I46" s="31">
        <f>IF(A46&lt;=NN,G46,NA())</f>
        <v/>
      </c>
    </row>
    <row r="47">
      <c r="A47" s="13" t="n">
        <v>33</v>
      </c>
      <c r="B47" s="42">
        <f>IF(A47&lt;=NN,SMALL(VALORES,A47),"")</f>
        <v/>
      </c>
      <c r="C47" s="14">
        <f>IF(A47&lt;=NN,(B47-MEDIA)/SIGG,"")</f>
        <v/>
      </c>
      <c r="D47" s="27">
        <f>IF(A47&lt;=NN,_xlfn.NORM.S.DIST(C47,TRUE),"")</f>
        <v/>
      </c>
      <c r="E47" s="27">
        <f>IF(A47&lt;=NN,_xlfn.NORM.S.DIST((SMALL(VALORES,NN+1-A47)-MEDIA)/SIGG,TRUE),"")</f>
        <v/>
      </c>
      <c r="F47" s="14">
        <f>IF(A47&lt;=NN,(2*A47-1)*(LN(D47)+LN(1-E47)),"")</f>
        <v/>
      </c>
      <c r="G47" s="14">
        <f>IF(A47&lt;=NN,_xlfn.NORM.S.INV((A47-0.375)/(NN+0.25)),"")</f>
        <v/>
      </c>
      <c r="H47" s="43">
        <f>IF(A47&lt;=NN,B47,NA())</f>
        <v/>
      </c>
      <c r="I47" s="31">
        <f>IF(A47&lt;=NN,G47,NA())</f>
        <v/>
      </c>
    </row>
    <row r="48">
      <c r="A48" s="13" t="n">
        <v>34</v>
      </c>
      <c r="B48" s="42">
        <f>IF(A48&lt;=NN,SMALL(VALORES,A48),"")</f>
        <v/>
      </c>
      <c r="C48" s="14">
        <f>IF(A48&lt;=NN,(B48-MEDIA)/SIGG,"")</f>
        <v/>
      </c>
      <c r="D48" s="27">
        <f>IF(A48&lt;=NN,_xlfn.NORM.S.DIST(C48,TRUE),"")</f>
        <v/>
      </c>
      <c r="E48" s="27">
        <f>IF(A48&lt;=NN,_xlfn.NORM.S.DIST((SMALL(VALORES,NN+1-A48)-MEDIA)/SIGG,TRUE),"")</f>
        <v/>
      </c>
      <c r="F48" s="14">
        <f>IF(A48&lt;=NN,(2*A48-1)*(LN(D48)+LN(1-E48)),"")</f>
        <v/>
      </c>
      <c r="G48" s="14">
        <f>IF(A48&lt;=NN,_xlfn.NORM.S.INV((A48-0.375)/(NN+0.25)),"")</f>
        <v/>
      </c>
      <c r="H48" s="43">
        <f>IF(A48&lt;=NN,B48,NA())</f>
        <v/>
      </c>
      <c r="I48" s="31">
        <f>IF(A48&lt;=NN,G48,NA())</f>
        <v/>
      </c>
    </row>
    <row r="49">
      <c r="A49" s="13" t="n">
        <v>35</v>
      </c>
      <c r="B49" s="42">
        <f>IF(A49&lt;=NN,SMALL(VALORES,A49),"")</f>
        <v/>
      </c>
      <c r="C49" s="14">
        <f>IF(A49&lt;=NN,(B49-MEDIA)/SIGG,"")</f>
        <v/>
      </c>
      <c r="D49" s="27">
        <f>IF(A49&lt;=NN,_xlfn.NORM.S.DIST(C49,TRUE),"")</f>
        <v/>
      </c>
      <c r="E49" s="27">
        <f>IF(A49&lt;=NN,_xlfn.NORM.S.DIST((SMALL(VALORES,NN+1-A49)-MEDIA)/SIGG,TRUE),"")</f>
        <v/>
      </c>
      <c r="F49" s="14">
        <f>IF(A49&lt;=NN,(2*A49-1)*(LN(D49)+LN(1-E49)),"")</f>
        <v/>
      </c>
      <c r="G49" s="14">
        <f>IF(A49&lt;=NN,_xlfn.NORM.S.INV((A49-0.375)/(NN+0.25)),"")</f>
        <v/>
      </c>
      <c r="H49" s="43">
        <f>IF(A49&lt;=NN,B49,NA())</f>
        <v/>
      </c>
      <c r="I49" s="31">
        <f>IF(A49&lt;=NN,G49,NA())</f>
        <v/>
      </c>
    </row>
    <row r="50">
      <c r="A50" s="13" t="n">
        <v>36</v>
      </c>
      <c r="B50" s="42">
        <f>IF(A50&lt;=NN,SMALL(VALORES,A50),"")</f>
        <v/>
      </c>
      <c r="C50" s="14">
        <f>IF(A50&lt;=NN,(B50-MEDIA)/SIGG,"")</f>
        <v/>
      </c>
      <c r="D50" s="27">
        <f>IF(A50&lt;=NN,_xlfn.NORM.S.DIST(C50,TRUE),"")</f>
        <v/>
      </c>
      <c r="E50" s="27">
        <f>IF(A50&lt;=NN,_xlfn.NORM.S.DIST((SMALL(VALORES,NN+1-A50)-MEDIA)/SIGG,TRUE),"")</f>
        <v/>
      </c>
      <c r="F50" s="14">
        <f>IF(A50&lt;=NN,(2*A50-1)*(LN(D50)+LN(1-E50)),"")</f>
        <v/>
      </c>
      <c r="G50" s="14">
        <f>IF(A50&lt;=NN,_xlfn.NORM.S.INV((A50-0.375)/(NN+0.25)),"")</f>
        <v/>
      </c>
      <c r="H50" s="43">
        <f>IF(A50&lt;=NN,B50,NA())</f>
        <v/>
      </c>
      <c r="I50" s="31">
        <f>IF(A50&lt;=NN,G50,NA())</f>
        <v/>
      </c>
    </row>
    <row r="51">
      <c r="A51" s="13" t="n">
        <v>37</v>
      </c>
      <c r="B51" s="42">
        <f>IF(A51&lt;=NN,SMALL(VALORES,A51),"")</f>
        <v/>
      </c>
      <c r="C51" s="14">
        <f>IF(A51&lt;=NN,(B51-MEDIA)/SIGG,"")</f>
        <v/>
      </c>
      <c r="D51" s="27">
        <f>IF(A51&lt;=NN,_xlfn.NORM.S.DIST(C51,TRUE),"")</f>
        <v/>
      </c>
      <c r="E51" s="27">
        <f>IF(A51&lt;=NN,_xlfn.NORM.S.DIST((SMALL(VALORES,NN+1-A51)-MEDIA)/SIGG,TRUE),"")</f>
        <v/>
      </c>
      <c r="F51" s="14">
        <f>IF(A51&lt;=NN,(2*A51-1)*(LN(D51)+LN(1-E51)),"")</f>
        <v/>
      </c>
      <c r="G51" s="14">
        <f>IF(A51&lt;=NN,_xlfn.NORM.S.INV((A51-0.375)/(NN+0.25)),"")</f>
        <v/>
      </c>
      <c r="H51" s="43">
        <f>IF(A51&lt;=NN,B51,NA())</f>
        <v/>
      </c>
      <c r="I51" s="31">
        <f>IF(A51&lt;=NN,G51,NA())</f>
        <v/>
      </c>
    </row>
    <row r="52">
      <c r="A52" s="13" t="n">
        <v>38</v>
      </c>
      <c r="B52" s="42">
        <f>IF(A52&lt;=NN,SMALL(VALORES,A52),"")</f>
        <v/>
      </c>
      <c r="C52" s="14">
        <f>IF(A52&lt;=NN,(B52-MEDIA)/SIGG,"")</f>
        <v/>
      </c>
      <c r="D52" s="27">
        <f>IF(A52&lt;=NN,_xlfn.NORM.S.DIST(C52,TRUE),"")</f>
        <v/>
      </c>
      <c r="E52" s="27">
        <f>IF(A52&lt;=NN,_xlfn.NORM.S.DIST((SMALL(VALORES,NN+1-A52)-MEDIA)/SIGG,TRUE),"")</f>
        <v/>
      </c>
      <c r="F52" s="14">
        <f>IF(A52&lt;=NN,(2*A52-1)*(LN(D52)+LN(1-E52)),"")</f>
        <v/>
      </c>
      <c r="G52" s="14">
        <f>IF(A52&lt;=NN,_xlfn.NORM.S.INV((A52-0.375)/(NN+0.25)),"")</f>
        <v/>
      </c>
      <c r="H52" s="43">
        <f>IF(A52&lt;=NN,B52,NA())</f>
        <v/>
      </c>
      <c r="I52" s="31">
        <f>IF(A52&lt;=NN,G52,NA())</f>
        <v/>
      </c>
    </row>
    <row r="53">
      <c r="A53" s="13" t="n">
        <v>39</v>
      </c>
      <c r="B53" s="42">
        <f>IF(A53&lt;=NN,SMALL(VALORES,A53),"")</f>
        <v/>
      </c>
      <c r="C53" s="14">
        <f>IF(A53&lt;=NN,(B53-MEDIA)/SIGG,"")</f>
        <v/>
      </c>
      <c r="D53" s="27">
        <f>IF(A53&lt;=NN,_xlfn.NORM.S.DIST(C53,TRUE),"")</f>
        <v/>
      </c>
      <c r="E53" s="27">
        <f>IF(A53&lt;=NN,_xlfn.NORM.S.DIST((SMALL(VALORES,NN+1-A53)-MEDIA)/SIGG,TRUE),"")</f>
        <v/>
      </c>
      <c r="F53" s="14">
        <f>IF(A53&lt;=NN,(2*A53-1)*(LN(D53)+LN(1-E53)),"")</f>
        <v/>
      </c>
      <c r="G53" s="14">
        <f>IF(A53&lt;=NN,_xlfn.NORM.S.INV((A53-0.375)/(NN+0.25)),"")</f>
        <v/>
      </c>
      <c r="H53" s="43">
        <f>IF(A53&lt;=NN,B53,NA())</f>
        <v/>
      </c>
      <c r="I53" s="31">
        <f>IF(A53&lt;=NN,G53,NA())</f>
        <v/>
      </c>
    </row>
    <row r="54">
      <c r="A54" s="13" t="n">
        <v>40</v>
      </c>
      <c r="B54" s="42">
        <f>IF(A54&lt;=NN,SMALL(VALORES,A54),"")</f>
        <v/>
      </c>
      <c r="C54" s="14">
        <f>IF(A54&lt;=NN,(B54-MEDIA)/SIGG,"")</f>
        <v/>
      </c>
      <c r="D54" s="27">
        <f>IF(A54&lt;=NN,_xlfn.NORM.S.DIST(C54,TRUE),"")</f>
        <v/>
      </c>
      <c r="E54" s="27">
        <f>IF(A54&lt;=NN,_xlfn.NORM.S.DIST((SMALL(VALORES,NN+1-A54)-MEDIA)/SIGG,TRUE),"")</f>
        <v/>
      </c>
      <c r="F54" s="14">
        <f>IF(A54&lt;=NN,(2*A54-1)*(LN(D54)+LN(1-E54)),"")</f>
        <v/>
      </c>
      <c r="G54" s="14">
        <f>IF(A54&lt;=NN,_xlfn.NORM.S.INV((A54-0.375)/(NN+0.25)),"")</f>
        <v/>
      </c>
      <c r="H54" s="43">
        <f>IF(A54&lt;=NN,B54,NA())</f>
        <v/>
      </c>
      <c r="I54" s="31">
        <f>IF(A54&lt;=NN,G54,NA())</f>
        <v/>
      </c>
    </row>
    <row r="55">
      <c r="A55" s="13" t="n">
        <v>41</v>
      </c>
      <c r="B55" s="42">
        <f>IF(A55&lt;=NN,SMALL(VALORES,A55),"")</f>
        <v/>
      </c>
      <c r="C55" s="14">
        <f>IF(A55&lt;=NN,(B55-MEDIA)/SIGG,"")</f>
        <v/>
      </c>
      <c r="D55" s="27">
        <f>IF(A55&lt;=NN,_xlfn.NORM.S.DIST(C55,TRUE),"")</f>
        <v/>
      </c>
      <c r="E55" s="27">
        <f>IF(A55&lt;=NN,_xlfn.NORM.S.DIST((SMALL(VALORES,NN+1-A55)-MEDIA)/SIGG,TRUE),"")</f>
        <v/>
      </c>
      <c r="F55" s="14">
        <f>IF(A55&lt;=NN,(2*A55-1)*(LN(D55)+LN(1-E55)),"")</f>
        <v/>
      </c>
      <c r="G55" s="14">
        <f>IF(A55&lt;=NN,_xlfn.NORM.S.INV((A55-0.375)/(NN+0.25)),"")</f>
        <v/>
      </c>
      <c r="H55" s="43">
        <f>IF(A55&lt;=NN,B55,NA())</f>
        <v/>
      </c>
      <c r="I55" s="31">
        <f>IF(A55&lt;=NN,G55,NA())</f>
        <v/>
      </c>
    </row>
    <row r="56">
      <c r="A56" s="13" t="n">
        <v>42</v>
      </c>
      <c r="B56" s="42">
        <f>IF(A56&lt;=NN,SMALL(VALORES,A56),"")</f>
        <v/>
      </c>
      <c r="C56" s="14">
        <f>IF(A56&lt;=NN,(B56-MEDIA)/SIGG,"")</f>
        <v/>
      </c>
      <c r="D56" s="27">
        <f>IF(A56&lt;=NN,_xlfn.NORM.S.DIST(C56,TRUE),"")</f>
        <v/>
      </c>
      <c r="E56" s="27">
        <f>IF(A56&lt;=NN,_xlfn.NORM.S.DIST((SMALL(VALORES,NN+1-A56)-MEDIA)/SIGG,TRUE),"")</f>
        <v/>
      </c>
      <c r="F56" s="14">
        <f>IF(A56&lt;=NN,(2*A56-1)*(LN(D56)+LN(1-E56)),"")</f>
        <v/>
      </c>
      <c r="G56" s="14">
        <f>IF(A56&lt;=NN,_xlfn.NORM.S.INV((A56-0.375)/(NN+0.25)),"")</f>
        <v/>
      </c>
      <c r="H56" s="43">
        <f>IF(A56&lt;=NN,B56,NA())</f>
        <v/>
      </c>
      <c r="I56" s="31">
        <f>IF(A56&lt;=NN,G56,NA())</f>
        <v/>
      </c>
    </row>
    <row r="57">
      <c r="A57" s="13" t="n">
        <v>43</v>
      </c>
      <c r="B57" s="42">
        <f>IF(A57&lt;=NN,SMALL(VALORES,A57),"")</f>
        <v/>
      </c>
      <c r="C57" s="14">
        <f>IF(A57&lt;=NN,(B57-MEDIA)/SIGG,"")</f>
        <v/>
      </c>
      <c r="D57" s="27">
        <f>IF(A57&lt;=NN,_xlfn.NORM.S.DIST(C57,TRUE),"")</f>
        <v/>
      </c>
      <c r="E57" s="27">
        <f>IF(A57&lt;=NN,_xlfn.NORM.S.DIST((SMALL(VALORES,NN+1-A57)-MEDIA)/SIGG,TRUE),"")</f>
        <v/>
      </c>
      <c r="F57" s="14">
        <f>IF(A57&lt;=NN,(2*A57-1)*(LN(D57)+LN(1-E57)),"")</f>
        <v/>
      </c>
      <c r="G57" s="14">
        <f>IF(A57&lt;=NN,_xlfn.NORM.S.INV((A57-0.375)/(NN+0.25)),"")</f>
        <v/>
      </c>
      <c r="H57" s="43">
        <f>IF(A57&lt;=NN,B57,NA())</f>
        <v/>
      </c>
      <c r="I57" s="31">
        <f>IF(A57&lt;=NN,G57,NA())</f>
        <v/>
      </c>
    </row>
    <row r="58">
      <c r="A58" s="13" t="n">
        <v>44</v>
      </c>
      <c r="B58" s="42">
        <f>IF(A58&lt;=NN,SMALL(VALORES,A58),"")</f>
        <v/>
      </c>
      <c r="C58" s="14">
        <f>IF(A58&lt;=NN,(B58-MEDIA)/SIGG,"")</f>
        <v/>
      </c>
      <c r="D58" s="27">
        <f>IF(A58&lt;=NN,_xlfn.NORM.S.DIST(C58,TRUE),"")</f>
        <v/>
      </c>
      <c r="E58" s="27">
        <f>IF(A58&lt;=NN,_xlfn.NORM.S.DIST((SMALL(VALORES,NN+1-A58)-MEDIA)/SIGG,TRUE),"")</f>
        <v/>
      </c>
      <c r="F58" s="14">
        <f>IF(A58&lt;=NN,(2*A58-1)*(LN(D58)+LN(1-E58)),"")</f>
        <v/>
      </c>
      <c r="G58" s="14">
        <f>IF(A58&lt;=NN,_xlfn.NORM.S.INV((A58-0.375)/(NN+0.25)),"")</f>
        <v/>
      </c>
      <c r="H58" s="43">
        <f>IF(A58&lt;=NN,B58,NA())</f>
        <v/>
      </c>
      <c r="I58" s="31">
        <f>IF(A58&lt;=NN,G58,NA())</f>
        <v/>
      </c>
    </row>
    <row r="59">
      <c r="A59" s="13" t="n">
        <v>45</v>
      </c>
      <c r="B59" s="42">
        <f>IF(A59&lt;=NN,SMALL(VALORES,A59),"")</f>
        <v/>
      </c>
      <c r="C59" s="14">
        <f>IF(A59&lt;=NN,(B59-MEDIA)/SIGG,"")</f>
        <v/>
      </c>
      <c r="D59" s="27">
        <f>IF(A59&lt;=NN,_xlfn.NORM.S.DIST(C59,TRUE),"")</f>
        <v/>
      </c>
      <c r="E59" s="27">
        <f>IF(A59&lt;=NN,_xlfn.NORM.S.DIST((SMALL(VALORES,NN+1-A59)-MEDIA)/SIGG,TRUE),"")</f>
        <v/>
      </c>
      <c r="F59" s="14">
        <f>IF(A59&lt;=NN,(2*A59-1)*(LN(D59)+LN(1-E59)),"")</f>
        <v/>
      </c>
      <c r="G59" s="14">
        <f>IF(A59&lt;=NN,_xlfn.NORM.S.INV((A59-0.375)/(NN+0.25)),"")</f>
        <v/>
      </c>
      <c r="H59" s="43">
        <f>IF(A59&lt;=NN,B59,NA())</f>
        <v/>
      </c>
      <c r="I59" s="31">
        <f>IF(A59&lt;=NN,G59,NA())</f>
        <v/>
      </c>
    </row>
    <row r="60">
      <c r="A60" s="13" t="n">
        <v>46</v>
      </c>
      <c r="B60" s="42">
        <f>IF(A60&lt;=NN,SMALL(VALORES,A60),"")</f>
        <v/>
      </c>
      <c r="C60" s="14">
        <f>IF(A60&lt;=NN,(B60-MEDIA)/SIGG,"")</f>
        <v/>
      </c>
      <c r="D60" s="27">
        <f>IF(A60&lt;=NN,_xlfn.NORM.S.DIST(C60,TRUE),"")</f>
        <v/>
      </c>
      <c r="E60" s="27">
        <f>IF(A60&lt;=NN,_xlfn.NORM.S.DIST((SMALL(VALORES,NN+1-A60)-MEDIA)/SIGG,TRUE),"")</f>
        <v/>
      </c>
      <c r="F60" s="14">
        <f>IF(A60&lt;=NN,(2*A60-1)*(LN(D60)+LN(1-E60)),"")</f>
        <v/>
      </c>
      <c r="G60" s="14">
        <f>IF(A60&lt;=NN,_xlfn.NORM.S.INV((A60-0.375)/(NN+0.25)),"")</f>
        <v/>
      </c>
      <c r="H60" s="43">
        <f>IF(A60&lt;=NN,B60,NA())</f>
        <v/>
      </c>
      <c r="I60" s="31">
        <f>IF(A60&lt;=NN,G60,NA())</f>
        <v/>
      </c>
    </row>
    <row r="61">
      <c r="A61" s="13" t="n">
        <v>47</v>
      </c>
      <c r="B61" s="42">
        <f>IF(A61&lt;=NN,SMALL(VALORES,A61),"")</f>
        <v/>
      </c>
      <c r="C61" s="14">
        <f>IF(A61&lt;=NN,(B61-MEDIA)/SIGG,"")</f>
        <v/>
      </c>
      <c r="D61" s="27">
        <f>IF(A61&lt;=NN,_xlfn.NORM.S.DIST(C61,TRUE),"")</f>
        <v/>
      </c>
      <c r="E61" s="27">
        <f>IF(A61&lt;=NN,_xlfn.NORM.S.DIST((SMALL(VALORES,NN+1-A61)-MEDIA)/SIGG,TRUE),"")</f>
        <v/>
      </c>
      <c r="F61" s="14">
        <f>IF(A61&lt;=NN,(2*A61-1)*(LN(D61)+LN(1-E61)),"")</f>
        <v/>
      </c>
      <c r="G61" s="14">
        <f>IF(A61&lt;=NN,_xlfn.NORM.S.INV((A61-0.375)/(NN+0.25)),"")</f>
        <v/>
      </c>
      <c r="H61" s="43">
        <f>IF(A61&lt;=NN,B61,NA())</f>
        <v/>
      </c>
      <c r="I61" s="31">
        <f>IF(A61&lt;=NN,G61,NA())</f>
        <v/>
      </c>
    </row>
    <row r="62">
      <c r="A62" s="13" t="n">
        <v>48</v>
      </c>
      <c r="B62" s="42">
        <f>IF(A62&lt;=NN,SMALL(VALORES,A62),"")</f>
        <v/>
      </c>
      <c r="C62" s="14">
        <f>IF(A62&lt;=NN,(B62-MEDIA)/SIGG,"")</f>
        <v/>
      </c>
      <c r="D62" s="27">
        <f>IF(A62&lt;=NN,_xlfn.NORM.S.DIST(C62,TRUE),"")</f>
        <v/>
      </c>
      <c r="E62" s="27">
        <f>IF(A62&lt;=NN,_xlfn.NORM.S.DIST((SMALL(VALORES,NN+1-A62)-MEDIA)/SIGG,TRUE),"")</f>
        <v/>
      </c>
      <c r="F62" s="14">
        <f>IF(A62&lt;=NN,(2*A62-1)*(LN(D62)+LN(1-E62)),"")</f>
        <v/>
      </c>
      <c r="G62" s="14">
        <f>IF(A62&lt;=NN,_xlfn.NORM.S.INV((A62-0.375)/(NN+0.25)),"")</f>
        <v/>
      </c>
      <c r="H62" s="43">
        <f>IF(A62&lt;=NN,B62,NA())</f>
        <v/>
      </c>
      <c r="I62" s="31">
        <f>IF(A62&lt;=NN,G62,NA())</f>
        <v/>
      </c>
    </row>
    <row r="63">
      <c r="A63" s="13" t="n">
        <v>49</v>
      </c>
      <c r="B63" s="42">
        <f>IF(A63&lt;=NN,SMALL(VALORES,A63),"")</f>
        <v/>
      </c>
      <c r="C63" s="14">
        <f>IF(A63&lt;=NN,(B63-MEDIA)/SIGG,"")</f>
        <v/>
      </c>
      <c r="D63" s="27">
        <f>IF(A63&lt;=NN,_xlfn.NORM.S.DIST(C63,TRUE),"")</f>
        <v/>
      </c>
      <c r="E63" s="27">
        <f>IF(A63&lt;=NN,_xlfn.NORM.S.DIST((SMALL(VALORES,NN+1-A63)-MEDIA)/SIGG,TRUE),"")</f>
        <v/>
      </c>
      <c r="F63" s="14">
        <f>IF(A63&lt;=NN,(2*A63-1)*(LN(D63)+LN(1-E63)),"")</f>
        <v/>
      </c>
      <c r="G63" s="14">
        <f>IF(A63&lt;=NN,_xlfn.NORM.S.INV((A63-0.375)/(NN+0.25)),"")</f>
        <v/>
      </c>
      <c r="H63" s="43">
        <f>IF(A63&lt;=NN,B63,NA())</f>
        <v/>
      </c>
      <c r="I63" s="31">
        <f>IF(A63&lt;=NN,G63,NA())</f>
        <v/>
      </c>
    </row>
    <row r="64">
      <c r="A64" s="13" t="n">
        <v>50</v>
      </c>
      <c r="B64" s="42">
        <f>IF(A64&lt;=NN,SMALL(VALORES,A64),"")</f>
        <v/>
      </c>
      <c r="C64" s="14">
        <f>IF(A64&lt;=NN,(B64-MEDIA)/SIGG,"")</f>
        <v/>
      </c>
      <c r="D64" s="27">
        <f>IF(A64&lt;=NN,_xlfn.NORM.S.DIST(C64,TRUE),"")</f>
        <v/>
      </c>
      <c r="E64" s="27">
        <f>IF(A64&lt;=NN,_xlfn.NORM.S.DIST((SMALL(VALORES,NN+1-A64)-MEDIA)/SIGG,TRUE),"")</f>
        <v/>
      </c>
      <c r="F64" s="14">
        <f>IF(A64&lt;=NN,(2*A64-1)*(LN(D64)+LN(1-E64)),"")</f>
        <v/>
      </c>
      <c r="G64" s="14">
        <f>IF(A64&lt;=NN,_xlfn.NORM.S.INV((A64-0.375)/(NN+0.25)),"")</f>
        <v/>
      </c>
      <c r="H64" s="43">
        <f>IF(A64&lt;=NN,B64,NA())</f>
        <v/>
      </c>
      <c r="I64" s="31">
        <f>IF(A64&lt;=NN,G64,NA())</f>
        <v/>
      </c>
    </row>
    <row r="65">
      <c r="A65" s="13" t="n">
        <v>51</v>
      </c>
      <c r="B65" s="42">
        <f>IF(A65&lt;=NN,SMALL(VALORES,A65),"")</f>
        <v/>
      </c>
      <c r="C65" s="14">
        <f>IF(A65&lt;=NN,(B65-MEDIA)/SIGG,"")</f>
        <v/>
      </c>
      <c r="D65" s="27">
        <f>IF(A65&lt;=NN,_xlfn.NORM.S.DIST(C65,TRUE),"")</f>
        <v/>
      </c>
      <c r="E65" s="27">
        <f>IF(A65&lt;=NN,_xlfn.NORM.S.DIST((SMALL(VALORES,NN+1-A65)-MEDIA)/SIGG,TRUE),"")</f>
        <v/>
      </c>
      <c r="F65" s="14">
        <f>IF(A65&lt;=NN,(2*A65-1)*(LN(D65)+LN(1-E65)),"")</f>
        <v/>
      </c>
      <c r="G65" s="14">
        <f>IF(A65&lt;=NN,_xlfn.NORM.S.INV((A65-0.375)/(NN+0.25)),"")</f>
        <v/>
      </c>
      <c r="H65" s="43">
        <f>IF(A65&lt;=NN,B65,NA())</f>
        <v/>
      </c>
      <c r="I65" s="31">
        <f>IF(A65&lt;=NN,G65,NA())</f>
        <v/>
      </c>
    </row>
    <row r="66">
      <c r="A66" s="13" t="n">
        <v>52</v>
      </c>
      <c r="B66" s="42">
        <f>IF(A66&lt;=NN,SMALL(VALORES,A66),"")</f>
        <v/>
      </c>
      <c r="C66" s="14">
        <f>IF(A66&lt;=NN,(B66-MEDIA)/SIGG,"")</f>
        <v/>
      </c>
      <c r="D66" s="27">
        <f>IF(A66&lt;=NN,_xlfn.NORM.S.DIST(C66,TRUE),"")</f>
        <v/>
      </c>
      <c r="E66" s="27">
        <f>IF(A66&lt;=NN,_xlfn.NORM.S.DIST((SMALL(VALORES,NN+1-A66)-MEDIA)/SIGG,TRUE),"")</f>
        <v/>
      </c>
      <c r="F66" s="14">
        <f>IF(A66&lt;=NN,(2*A66-1)*(LN(D66)+LN(1-E66)),"")</f>
        <v/>
      </c>
      <c r="G66" s="14">
        <f>IF(A66&lt;=NN,_xlfn.NORM.S.INV((A66-0.375)/(NN+0.25)),"")</f>
        <v/>
      </c>
      <c r="H66" s="43">
        <f>IF(A66&lt;=NN,B66,NA())</f>
        <v/>
      </c>
      <c r="I66" s="31">
        <f>IF(A66&lt;=NN,G66,NA())</f>
        <v/>
      </c>
    </row>
    <row r="67">
      <c r="A67" s="13" t="n">
        <v>53</v>
      </c>
      <c r="B67" s="42">
        <f>IF(A67&lt;=NN,SMALL(VALORES,A67),"")</f>
        <v/>
      </c>
      <c r="C67" s="14">
        <f>IF(A67&lt;=NN,(B67-MEDIA)/SIGG,"")</f>
        <v/>
      </c>
      <c r="D67" s="27">
        <f>IF(A67&lt;=NN,_xlfn.NORM.S.DIST(C67,TRUE),"")</f>
        <v/>
      </c>
      <c r="E67" s="27">
        <f>IF(A67&lt;=NN,_xlfn.NORM.S.DIST((SMALL(VALORES,NN+1-A67)-MEDIA)/SIGG,TRUE),"")</f>
        <v/>
      </c>
      <c r="F67" s="14">
        <f>IF(A67&lt;=NN,(2*A67-1)*(LN(D67)+LN(1-E67)),"")</f>
        <v/>
      </c>
      <c r="G67" s="14">
        <f>IF(A67&lt;=NN,_xlfn.NORM.S.INV((A67-0.375)/(NN+0.25)),"")</f>
        <v/>
      </c>
      <c r="H67" s="43">
        <f>IF(A67&lt;=NN,B67,NA())</f>
        <v/>
      </c>
      <c r="I67" s="31">
        <f>IF(A67&lt;=NN,G67,NA())</f>
        <v/>
      </c>
    </row>
    <row r="68">
      <c r="A68" s="13" t="n">
        <v>54</v>
      </c>
      <c r="B68" s="42">
        <f>IF(A68&lt;=NN,SMALL(VALORES,A68),"")</f>
        <v/>
      </c>
      <c r="C68" s="14">
        <f>IF(A68&lt;=NN,(B68-MEDIA)/SIGG,"")</f>
        <v/>
      </c>
      <c r="D68" s="27">
        <f>IF(A68&lt;=NN,_xlfn.NORM.S.DIST(C68,TRUE),"")</f>
        <v/>
      </c>
      <c r="E68" s="27">
        <f>IF(A68&lt;=NN,_xlfn.NORM.S.DIST((SMALL(VALORES,NN+1-A68)-MEDIA)/SIGG,TRUE),"")</f>
        <v/>
      </c>
      <c r="F68" s="14">
        <f>IF(A68&lt;=NN,(2*A68-1)*(LN(D68)+LN(1-E68)),"")</f>
        <v/>
      </c>
      <c r="G68" s="14">
        <f>IF(A68&lt;=NN,_xlfn.NORM.S.INV((A68-0.375)/(NN+0.25)),"")</f>
        <v/>
      </c>
      <c r="H68" s="43">
        <f>IF(A68&lt;=NN,B68,NA())</f>
        <v/>
      </c>
      <c r="I68" s="31">
        <f>IF(A68&lt;=NN,G68,NA())</f>
        <v/>
      </c>
    </row>
    <row r="69">
      <c r="A69" s="13" t="n">
        <v>55</v>
      </c>
      <c r="B69" s="42">
        <f>IF(A69&lt;=NN,SMALL(VALORES,A69),"")</f>
        <v/>
      </c>
      <c r="C69" s="14">
        <f>IF(A69&lt;=NN,(B69-MEDIA)/SIGG,"")</f>
        <v/>
      </c>
      <c r="D69" s="27">
        <f>IF(A69&lt;=NN,_xlfn.NORM.S.DIST(C69,TRUE),"")</f>
        <v/>
      </c>
      <c r="E69" s="27">
        <f>IF(A69&lt;=NN,_xlfn.NORM.S.DIST((SMALL(VALORES,NN+1-A69)-MEDIA)/SIGG,TRUE),"")</f>
        <v/>
      </c>
      <c r="F69" s="14">
        <f>IF(A69&lt;=NN,(2*A69-1)*(LN(D69)+LN(1-E69)),"")</f>
        <v/>
      </c>
      <c r="G69" s="14">
        <f>IF(A69&lt;=NN,_xlfn.NORM.S.INV((A69-0.375)/(NN+0.25)),"")</f>
        <v/>
      </c>
      <c r="H69" s="43">
        <f>IF(A69&lt;=NN,B69,NA())</f>
        <v/>
      </c>
      <c r="I69" s="31">
        <f>IF(A69&lt;=NN,G69,NA())</f>
        <v/>
      </c>
    </row>
    <row r="70">
      <c r="A70" s="13" t="n">
        <v>56</v>
      </c>
      <c r="B70" s="42">
        <f>IF(A70&lt;=NN,SMALL(VALORES,A70),"")</f>
        <v/>
      </c>
      <c r="C70" s="14">
        <f>IF(A70&lt;=NN,(B70-MEDIA)/SIGG,"")</f>
        <v/>
      </c>
      <c r="D70" s="27">
        <f>IF(A70&lt;=NN,_xlfn.NORM.S.DIST(C70,TRUE),"")</f>
        <v/>
      </c>
      <c r="E70" s="27">
        <f>IF(A70&lt;=NN,_xlfn.NORM.S.DIST((SMALL(VALORES,NN+1-A70)-MEDIA)/SIGG,TRUE),"")</f>
        <v/>
      </c>
      <c r="F70" s="14">
        <f>IF(A70&lt;=NN,(2*A70-1)*(LN(D70)+LN(1-E70)),"")</f>
        <v/>
      </c>
      <c r="G70" s="14">
        <f>IF(A70&lt;=NN,_xlfn.NORM.S.INV((A70-0.375)/(NN+0.25)),"")</f>
        <v/>
      </c>
      <c r="H70" s="43">
        <f>IF(A70&lt;=NN,B70,NA())</f>
        <v/>
      </c>
      <c r="I70" s="31">
        <f>IF(A70&lt;=NN,G70,NA())</f>
        <v/>
      </c>
    </row>
    <row r="71">
      <c r="A71" s="13" t="n">
        <v>57</v>
      </c>
      <c r="B71" s="42">
        <f>IF(A71&lt;=NN,SMALL(VALORES,A71),"")</f>
        <v/>
      </c>
      <c r="C71" s="14">
        <f>IF(A71&lt;=NN,(B71-MEDIA)/SIGG,"")</f>
        <v/>
      </c>
      <c r="D71" s="27">
        <f>IF(A71&lt;=NN,_xlfn.NORM.S.DIST(C71,TRUE),"")</f>
        <v/>
      </c>
      <c r="E71" s="27">
        <f>IF(A71&lt;=NN,_xlfn.NORM.S.DIST((SMALL(VALORES,NN+1-A71)-MEDIA)/SIGG,TRUE),"")</f>
        <v/>
      </c>
      <c r="F71" s="14">
        <f>IF(A71&lt;=NN,(2*A71-1)*(LN(D71)+LN(1-E71)),"")</f>
        <v/>
      </c>
      <c r="G71" s="14">
        <f>IF(A71&lt;=NN,_xlfn.NORM.S.INV((A71-0.375)/(NN+0.25)),"")</f>
        <v/>
      </c>
      <c r="H71" s="43">
        <f>IF(A71&lt;=NN,B71,NA())</f>
        <v/>
      </c>
      <c r="I71" s="31">
        <f>IF(A71&lt;=NN,G71,NA())</f>
        <v/>
      </c>
    </row>
    <row r="72">
      <c r="A72" s="13" t="n">
        <v>58</v>
      </c>
      <c r="B72" s="42">
        <f>IF(A72&lt;=NN,SMALL(VALORES,A72),"")</f>
        <v/>
      </c>
      <c r="C72" s="14">
        <f>IF(A72&lt;=NN,(B72-MEDIA)/SIGG,"")</f>
        <v/>
      </c>
      <c r="D72" s="27">
        <f>IF(A72&lt;=NN,_xlfn.NORM.S.DIST(C72,TRUE),"")</f>
        <v/>
      </c>
      <c r="E72" s="27">
        <f>IF(A72&lt;=NN,_xlfn.NORM.S.DIST((SMALL(VALORES,NN+1-A72)-MEDIA)/SIGG,TRUE),"")</f>
        <v/>
      </c>
      <c r="F72" s="14">
        <f>IF(A72&lt;=NN,(2*A72-1)*(LN(D72)+LN(1-E72)),"")</f>
        <v/>
      </c>
      <c r="G72" s="14">
        <f>IF(A72&lt;=NN,_xlfn.NORM.S.INV((A72-0.375)/(NN+0.25)),"")</f>
        <v/>
      </c>
      <c r="H72" s="43">
        <f>IF(A72&lt;=NN,B72,NA())</f>
        <v/>
      </c>
      <c r="I72" s="31">
        <f>IF(A72&lt;=NN,G72,NA())</f>
        <v/>
      </c>
    </row>
    <row r="73">
      <c r="A73" s="13" t="n">
        <v>59</v>
      </c>
      <c r="B73" s="42">
        <f>IF(A73&lt;=NN,SMALL(VALORES,A73),"")</f>
        <v/>
      </c>
      <c r="C73" s="14">
        <f>IF(A73&lt;=NN,(B73-MEDIA)/SIGG,"")</f>
        <v/>
      </c>
      <c r="D73" s="27">
        <f>IF(A73&lt;=NN,_xlfn.NORM.S.DIST(C73,TRUE),"")</f>
        <v/>
      </c>
      <c r="E73" s="27">
        <f>IF(A73&lt;=NN,_xlfn.NORM.S.DIST((SMALL(VALORES,NN+1-A73)-MEDIA)/SIGG,TRUE),"")</f>
        <v/>
      </c>
      <c r="F73" s="14">
        <f>IF(A73&lt;=NN,(2*A73-1)*(LN(D73)+LN(1-E73)),"")</f>
        <v/>
      </c>
      <c r="G73" s="14">
        <f>IF(A73&lt;=NN,_xlfn.NORM.S.INV((A73-0.375)/(NN+0.25)),"")</f>
        <v/>
      </c>
      <c r="H73" s="43">
        <f>IF(A73&lt;=NN,B73,NA())</f>
        <v/>
      </c>
      <c r="I73" s="31">
        <f>IF(A73&lt;=NN,G73,NA())</f>
        <v/>
      </c>
    </row>
    <row r="74">
      <c r="A74" s="13" t="n">
        <v>60</v>
      </c>
      <c r="B74" s="42">
        <f>IF(A74&lt;=NN,SMALL(VALORES,A74),"")</f>
        <v/>
      </c>
      <c r="C74" s="14">
        <f>IF(A74&lt;=NN,(B74-MEDIA)/SIGG,"")</f>
        <v/>
      </c>
      <c r="D74" s="27">
        <f>IF(A74&lt;=NN,_xlfn.NORM.S.DIST(C74,TRUE),"")</f>
        <v/>
      </c>
      <c r="E74" s="27">
        <f>IF(A74&lt;=NN,_xlfn.NORM.S.DIST((SMALL(VALORES,NN+1-A74)-MEDIA)/SIGG,TRUE),"")</f>
        <v/>
      </c>
      <c r="F74" s="14">
        <f>IF(A74&lt;=NN,(2*A74-1)*(LN(D74)+LN(1-E74)),"")</f>
        <v/>
      </c>
      <c r="G74" s="14">
        <f>IF(A74&lt;=NN,_xlfn.NORM.S.INV((A74-0.375)/(NN+0.25)),"")</f>
        <v/>
      </c>
      <c r="H74" s="43">
        <f>IF(A74&lt;=NN,B74,NA())</f>
        <v/>
      </c>
      <c r="I74" s="31">
        <f>IF(A74&lt;=NN,G74,NA())</f>
        <v/>
      </c>
    </row>
    <row r="75">
      <c r="A75" s="13" t="n">
        <v>61</v>
      </c>
      <c r="B75" s="42">
        <f>IF(A75&lt;=NN,SMALL(VALORES,A75),"")</f>
        <v/>
      </c>
      <c r="C75" s="14">
        <f>IF(A75&lt;=NN,(B75-MEDIA)/SIGG,"")</f>
        <v/>
      </c>
      <c r="D75" s="27">
        <f>IF(A75&lt;=NN,_xlfn.NORM.S.DIST(C75,TRUE),"")</f>
        <v/>
      </c>
      <c r="E75" s="27">
        <f>IF(A75&lt;=NN,_xlfn.NORM.S.DIST((SMALL(VALORES,NN+1-A75)-MEDIA)/SIGG,TRUE),"")</f>
        <v/>
      </c>
      <c r="F75" s="14">
        <f>IF(A75&lt;=NN,(2*A75-1)*(LN(D75)+LN(1-E75)),"")</f>
        <v/>
      </c>
      <c r="G75" s="14">
        <f>IF(A75&lt;=NN,_xlfn.NORM.S.INV((A75-0.375)/(NN+0.25)),"")</f>
        <v/>
      </c>
      <c r="H75" s="43">
        <f>IF(A75&lt;=NN,B75,NA())</f>
        <v/>
      </c>
      <c r="I75" s="31">
        <f>IF(A75&lt;=NN,G75,NA())</f>
        <v/>
      </c>
    </row>
    <row r="76">
      <c r="A76" s="13" t="n">
        <v>62</v>
      </c>
      <c r="B76" s="42">
        <f>IF(A76&lt;=NN,SMALL(VALORES,A76),"")</f>
        <v/>
      </c>
      <c r="C76" s="14">
        <f>IF(A76&lt;=NN,(B76-MEDIA)/SIGG,"")</f>
        <v/>
      </c>
      <c r="D76" s="27">
        <f>IF(A76&lt;=NN,_xlfn.NORM.S.DIST(C76,TRUE),"")</f>
        <v/>
      </c>
      <c r="E76" s="27">
        <f>IF(A76&lt;=NN,_xlfn.NORM.S.DIST((SMALL(VALORES,NN+1-A76)-MEDIA)/SIGG,TRUE),"")</f>
        <v/>
      </c>
      <c r="F76" s="14">
        <f>IF(A76&lt;=NN,(2*A76-1)*(LN(D76)+LN(1-E76)),"")</f>
        <v/>
      </c>
      <c r="G76" s="14">
        <f>IF(A76&lt;=NN,_xlfn.NORM.S.INV((A76-0.375)/(NN+0.25)),"")</f>
        <v/>
      </c>
      <c r="H76" s="43">
        <f>IF(A76&lt;=NN,B76,NA())</f>
        <v/>
      </c>
      <c r="I76" s="31">
        <f>IF(A76&lt;=NN,G76,NA())</f>
        <v/>
      </c>
    </row>
    <row r="77">
      <c r="A77" s="13" t="n">
        <v>63</v>
      </c>
      <c r="B77" s="42">
        <f>IF(A77&lt;=NN,SMALL(VALORES,A77),"")</f>
        <v/>
      </c>
      <c r="C77" s="14">
        <f>IF(A77&lt;=NN,(B77-MEDIA)/SIGG,"")</f>
        <v/>
      </c>
      <c r="D77" s="27">
        <f>IF(A77&lt;=NN,_xlfn.NORM.S.DIST(C77,TRUE),"")</f>
        <v/>
      </c>
      <c r="E77" s="27">
        <f>IF(A77&lt;=NN,_xlfn.NORM.S.DIST((SMALL(VALORES,NN+1-A77)-MEDIA)/SIGG,TRUE),"")</f>
        <v/>
      </c>
      <c r="F77" s="14">
        <f>IF(A77&lt;=NN,(2*A77-1)*(LN(D77)+LN(1-E77)),"")</f>
        <v/>
      </c>
      <c r="G77" s="14">
        <f>IF(A77&lt;=NN,_xlfn.NORM.S.INV((A77-0.375)/(NN+0.25)),"")</f>
        <v/>
      </c>
      <c r="H77" s="43">
        <f>IF(A77&lt;=NN,B77,NA())</f>
        <v/>
      </c>
      <c r="I77" s="31">
        <f>IF(A77&lt;=NN,G77,NA())</f>
        <v/>
      </c>
    </row>
    <row r="78">
      <c r="A78" s="13" t="n">
        <v>64</v>
      </c>
      <c r="B78" s="42">
        <f>IF(A78&lt;=NN,SMALL(VALORES,A78),"")</f>
        <v/>
      </c>
      <c r="C78" s="14">
        <f>IF(A78&lt;=NN,(B78-MEDIA)/SIGG,"")</f>
        <v/>
      </c>
      <c r="D78" s="27">
        <f>IF(A78&lt;=NN,_xlfn.NORM.S.DIST(C78,TRUE),"")</f>
        <v/>
      </c>
      <c r="E78" s="27">
        <f>IF(A78&lt;=NN,_xlfn.NORM.S.DIST((SMALL(VALORES,NN+1-A78)-MEDIA)/SIGG,TRUE),"")</f>
        <v/>
      </c>
      <c r="F78" s="14">
        <f>IF(A78&lt;=NN,(2*A78-1)*(LN(D78)+LN(1-E78)),"")</f>
        <v/>
      </c>
      <c r="G78" s="14">
        <f>IF(A78&lt;=NN,_xlfn.NORM.S.INV((A78-0.375)/(NN+0.25)),"")</f>
        <v/>
      </c>
      <c r="H78" s="43">
        <f>IF(A78&lt;=NN,B78,NA())</f>
        <v/>
      </c>
      <c r="I78" s="31">
        <f>IF(A78&lt;=NN,G78,NA())</f>
        <v/>
      </c>
    </row>
    <row r="79">
      <c r="A79" s="13" t="n">
        <v>65</v>
      </c>
      <c r="B79" s="42">
        <f>IF(A79&lt;=NN,SMALL(VALORES,A79),"")</f>
        <v/>
      </c>
      <c r="C79" s="14">
        <f>IF(A79&lt;=NN,(B79-MEDIA)/SIGG,"")</f>
        <v/>
      </c>
      <c r="D79" s="27">
        <f>IF(A79&lt;=NN,_xlfn.NORM.S.DIST(C79,TRUE),"")</f>
        <v/>
      </c>
      <c r="E79" s="27">
        <f>IF(A79&lt;=NN,_xlfn.NORM.S.DIST((SMALL(VALORES,NN+1-A79)-MEDIA)/SIGG,TRUE),"")</f>
        <v/>
      </c>
      <c r="F79" s="14">
        <f>IF(A79&lt;=NN,(2*A79-1)*(LN(D79)+LN(1-E79)),"")</f>
        <v/>
      </c>
      <c r="G79" s="14">
        <f>IF(A79&lt;=NN,_xlfn.NORM.S.INV((A79-0.375)/(NN+0.25)),"")</f>
        <v/>
      </c>
      <c r="H79" s="43">
        <f>IF(A79&lt;=NN,B79,NA())</f>
        <v/>
      </c>
      <c r="I79" s="31">
        <f>IF(A79&lt;=NN,G79,NA())</f>
        <v/>
      </c>
    </row>
    <row r="80">
      <c r="A80" s="13" t="n">
        <v>66</v>
      </c>
      <c r="B80" s="42">
        <f>IF(A80&lt;=NN,SMALL(VALORES,A80),"")</f>
        <v/>
      </c>
      <c r="C80" s="14">
        <f>IF(A80&lt;=NN,(B80-MEDIA)/SIGG,"")</f>
        <v/>
      </c>
      <c r="D80" s="27">
        <f>IF(A80&lt;=NN,_xlfn.NORM.S.DIST(C80,TRUE),"")</f>
        <v/>
      </c>
      <c r="E80" s="27">
        <f>IF(A80&lt;=NN,_xlfn.NORM.S.DIST((SMALL(VALORES,NN+1-A80)-MEDIA)/SIGG,TRUE),"")</f>
        <v/>
      </c>
      <c r="F80" s="14">
        <f>IF(A80&lt;=NN,(2*A80-1)*(LN(D80)+LN(1-E80)),"")</f>
        <v/>
      </c>
      <c r="G80" s="14">
        <f>IF(A80&lt;=NN,_xlfn.NORM.S.INV((A80-0.375)/(NN+0.25)),"")</f>
        <v/>
      </c>
      <c r="H80" s="43">
        <f>IF(A80&lt;=NN,B80,NA())</f>
        <v/>
      </c>
      <c r="I80" s="31">
        <f>IF(A80&lt;=NN,G80,NA())</f>
        <v/>
      </c>
    </row>
    <row r="81">
      <c r="A81" s="13" t="n">
        <v>67</v>
      </c>
      <c r="B81" s="42">
        <f>IF(A81&lt;=NN,SMALL(VALORES,A81),"")</f>
        <v/>
      </c>
      <c r="C81" s="14">
        <f>IF(A81&lt;=NN,(B81-MEDIA)/SIGG,"")</f>
        <v/>
      </c>
      <c r="D81" s="27">
        <f>IF(A81&lt;=NN,_xlfn.NORM.S.DIST(C81,TRUE),"")</f>
        <v/>
      </c>
      <c r="E81" s="27">
        <f>IF(A81&lt;=NN,_xlfn.NORM.S.DIST((SMALL(VALORES,NN+1-A81)-MEDIA)/SIGG,TRUE),"")</f>
        <v/>
      </c>
      <c r="F81" s="14">
        <f>IF(A81&lt;=NN,(2*A81-1)*(LN(D81)+LN(1-E81)),"")</f>
        <v/>
      </c>
      <c r="G81" s="14">
        <f>IF(A81&lt;=NN,_xlfn.NORM.S.INV((A81-0.375)/(NN+0.25)),"")</f>
        <v/>
      </c>
      <c r="H81" s="43">
        <f>IF(A81&lt;=NN,B81,NA())</f>
        <v/>
      </c>
      <c r="I81" s="31">
        <f>IF(A81&lt;=NN,G81,NA())</f>
        <v/>
      </c>
    </row>
    <row r="82">
      <c r="A82" s="13" t="n">
        <v>68</v>
      </c>
      <c r="B82" s="42">
        <f>IF(A82&lt;=NN,SMALL(VALORES,A82),"")</f>
        <v/>
      </c>
      <c r="C82" s="14">
        <f>IF(A82&lt;=NN,(B82-MEDIA)/SIGG,"")</f>
        <v/>
      </c>
      <c r="D82" s="27">
        <f>IF(A82&lt;=NN,_xlfn.NORM.S.DIST(C82,TRUE),"")</f>
        <v/>
      </c>
      <c r="E82" s="27">
        <f>IF(A82&lt;=NN,_xlfn.NORM.S.DIST((SMALL(VALORES,NN+1-A82)-MEDIA)/SIGG,TRUE),"")</f>
        <v/>
      </c>
      <c r="F82" s="14">
        <f>IF(A82&lt;=NN,(2*A82-1)*(LN(D82)+LN(1-E82)),"")</f>
        <v/>
      </c>
      <c r="G82" s="14">
        <f>IF(A82&lt;=NN,_xlfn.NORM.S.INV((A82-0.375)/(NN+0.25)),"")</f>
        <v/>
      </c>
      <c r="H82" s="43">
        <f>IF(A82&lt;=NN,B82,NA())</f>
        <v/>
      </c>
      <c r="I82" s="31">
        <f>IF(A82&lt;=NN,G82,NA())</f>
        <v/>
      </c>
    </row>
    <row r="83">
      <c r="A83" s="13" t="n">
        <v>69</v>
      </c>
      <c r="B83" s="42">
        <f>IF(A83&lt;=NN,SMALL(VALORES,A83),"")</f>
        <v/>
      </c>
      <c r="C83" s="14">
        <f>IF(A83&lt;=NN,(B83-MEDIA)/SIGG,"")</f>
        <v/>
      </c>
      <c r="D83" s="27">
        <f>IF(A83&lt;=NN,_xlfn.NORM.S.DIST(C83,TRUE),"")</f>
        <v/>
      </c>
      <c r="E83" s="27">
        <f>IF(A83&lt;=NN,_xlfn.NORM.S.DIST((SMALL(VALORES,NN+1-A83)-MEDIA)/SIGG,TRUE),"")</f>
        <v/>
      </c>
      <c r="F83" s="14">
        <f>IF(A83&lt;=NN,(2*A83-1)*(LN(D83)+LN(1-E83)),"")</f>
        <v/>
      </c>
      <c r="G83" s="14">
        <f>IF(A83&lt;=NN,_xlfn.NORM.S.INV((A83-0.375)/(NN+0.25)),"")</f>
        <v/>
      </c>
      <c r="H83" s="43">
        <f>IF(A83&lt;=NN,B83,NA())</f>
        <v/>
      </c>
      <c r="I83" s="31">
        <f>IF(A83&lt;=NN,G83,NA())</f>
        <v/>
      </c>
    </row>
    <row r="84">
      <c r="A84" s="13" t="n">
        <v>70</v>
      </c>
      <c r="B84" s="42">
        <f>IF(A84&lt;=NN,SMALL(VALORES,A84),"")</f>
        <v/>
      </c>
      <c r="C84" s="14">
        <f>IF(A84&lt;=NN,(B84-MEDIA)/SIGG,"")</f>
        <v/>
      </c>
      <c r="D84" s="27">
        <f>IF(A84&lt;=NN,_xlfn.NORM.S.DIST(C84,TRUE),"")</f>
        <v/>
      </c>
      <c r="E84" s="27">
        <f>IF(A84&lt;=NN,_xlfn.NORM.S.DIST((SMALL(VALORES,NN+1-A84)-MEDIA)/SIGG,TRUE),"")</f>
        <v/>
      </c>
      <c r="F84" s="14">
        <f>IF(A84&lt;=NN,(2*A84-1)*(LN(D84)+LN(1-E84)),"")</f>
        <v/>
      </c>
      <c r="G84" s="14">
        <f>IF(A84&lt;=NN,_xlfn.NORM.S.INV((A84-0.375)/(NN+0.25)),"")</f>
        <v/>
      </c>
      <c r="H84" s="43">
        <f>IF(A84&lt;=NN,B84,NA())</f>
        <v/>
      </c>
      <c r="I84" s="31">
        <f>IF(A84&lt;=NN,G84,NA())</f>
        <v/>
      </c>
    </row>
    <row r="85">
      <c r="A85" s="13" t="n">
        <v>71</v>
      </c>
      <c r="B85" s="42">
        <f>IF(A85&lt;=NN,SMALL(VALORES,A85),"")</f>
        <v/>
      </c>
      <c r="C85" s="14">
        <f>IF(A85&lt;=NN,(B85-MEDIA)/SIGG,"")</f>
        <v/>
      </c>
      <c r="D85" s="27">
        <f>IF(A85&lt;=NN,_xlfn.NORM.S.DIST(C85,TRUE),"")</f>
        <v/>
      </c>
      <c r="E85" s="27">
        <f>IF(A85&lt;=NN,_xlfn.NORM.S.DIST((SMALL(VALORES,NN+1-A85)-MEDIA)/SIGG,TRUE),"")</f>
        <v/>
      </c>
      <c r="F85" s="14">
        <f>IF(A85&lt;=NN,(2*A85-1)*(LN(D85)+LN(1-E85)),"")</f>
        <v/>
      </c>
      <c r="G85" s="14">
        <f>IF(A85&lt;=NN,_xlfn.NORM.S.INV((A85-0.375)/(NN+0.25)),"")</f>
        <v/>
      </c>
      <c r="H85" s="43">
        <f>IF(A85&lt;=NN,B85,NA())</f>
        <v/>
      </c>
      <c r="I85" s="31">
        <f>IF(A85&lt;=NN,G85,NA())</f>
        <v/>
      </c>
    </row>
    <row r="86">
      <c r="A86" s="13" t="n">
        <v>72</v>
      </c>
      <c r="B86" s="42">
        <f>IF(A86&lt;=NN,SMALL(VALORES,A86),"")</f>
        <v/>
      </c>
      <c r="C86" s="14">
        <f>IF(A86&lt;=NN,(B86-MEDIA)/SIGG,"")</f>
        <v/>
      </c>
      <c r="D86" s="27">
        <f>IF(A86&lt;=NN,_xlfn.NORM.S.DIST(C86,TRUE),"")</f>
        <v/>
      </c>
      <c r="E86" s="27">
        <f>IF(A86&lt;=NN,_xlfn.NORM.S.DIST((SMALL(VALORES,NN+1-A86)-MEDIA)/SIGG,TRUE),"")</f>
        <v/>
      </c>
      <c r="F86" s="14">
        <f>IF(A86&lt;=NN,(2*A86-1)*(LN(D86)+LN(1-E86)),"")</f>
        <v/>
      </c>
      <c r="G86" s="14">
        <f>IF(A86&lt;=NN,_xlfn.NORM.S.INV((A86-0.375)/(NN+0.25)),"")</f>
        <v/>
      </c>
      <c r="H86" s="43">
        <f>IF(A86&lt;=NN,B86,NA())</f>
        <v/>
      </c>
      <c r="I86" s="31">
        <f>IF(A86&lt;=NN,G86,NA())</f>
        <v/>
      </c>
    </row>
    <row r="87">
      <c r="A87" s="13" t="n">
        <v>73</v>
      </c>
      <c r="B87" s="42">
        <f>IF(A87&lt;=NN,SMALL(VALORES,A87),"")</f>
        <v/>
      </c>
      <c r="C87" s="14">
        <f>IF(A87&lt;=NN,(B87-MEDIA)/SIGG,"")</f>
        <v/>
      </c>
      <c r="D87" s="27">
        <f>IF(A87&lt;=NN,_xlfn.NORM.S.DIST(C87,TRUE),"")</f>
        <v/>
      </c>
      <c r="E87" s="27">
        <f>IF(A87&lt;=NN,_xlfn.NORM.S.DIST((SMALL(VALORES,NN+1-A87)-MEDIA)/SIGG,TRUE),"")</f>
        <v/>
      </c>
      <c r="F87" s="14">
        <f>IF(A87&lt;=NN,(2*A87-1)*(LN(D87)+LN(1-E87)),"")</f>
        <v/>
      </c>
      <c r="G87" s="14">
        <f>IF(A87&lt;=NN,_xlfn.NORM.S.INV((A87-0.375)/(NN+0.25)),"")</f>
        <v/>
      </c>
      <c r="H87" s="43">
        <f>IF(A87&lt;=NN,B87,NA())</f>
        <v/>
      </c>
      <c r="I87" s="31">
        <f>IF(A87&lt;=NN,G87,NA())</f>
        <v/>
      </c>
    </row>
    <row r="88">
      <c r="A88" s="13" t="n">
        <v>74</v>
      </c>
      <c r="B88" s="42">
        <f>IF(A88&lt;=NN,SMALL(VALORES,A88),"")</f>
        <v/>
      </c>
      <c r="C88" s="14">
        <f>IF(A88&lt;=NN,(B88-MEDIA)/SIGG,"")</f>
        <v/>
      </c>
      <c r="D88" s="27">
        <f>IF(A88&lt;=NN,_xlfn.NORM.S.DIST(C88,TRUE),"")</f>
        <v/>
      </c>
      <c r="E88" s="27">
        <f>IF(A88&lt;=NN,_xlfn.NORM.S.DIST((SMALL(VALORES,NN+1-A88)-MEDIA)/SIGG,TRUE),"")</f>
        <v/>
      </c>
      <c r="F88" s="14">
        <f>IF(A88&lt;=NN,(2*A88-1)*(LN(D88)+LN(1-E88)),"")</f>
        <v/>
      </c>
      <c r="G88" s="14">
        <f>IF(A88&lt;=NN,_xlfn.NORM.S.INV((A88-0.375)/(NN+0.25)),"")</f>
        <v/>
      </c>
      <c r="H88" s="43">
        <f>IF(A88&lt;=NN,B88,NA())</f>
        <v/>
      </c>
      <c r="I88" s="31">
        <f>IF(A88&lt;=NN,G88,NA())</f>
        <v/>
      </c>
    </row>
    <row r="89">
      <c r="A89" s="13" t="n">
        <v>75</v>
      </c>
      <c r="B89" s="42">
        <f>IF(A89&lt;=NN,SMALL(VALORES,A89),"")</f>
        <v/>
      </c>
      <c r="C89" s="14">
        <f>IF(A89&lt;=NN,(B89-MEDIA)/SIGG,"")</f>
        <v/>
      </c>
      <c r="D89" s="27">
        <f>IF(A89&lt;=NN,_xlfn.NORM.S.DIST(C89,TRUE),"")</f>
        <v/>
      </c>
      <c r="E89" s="27">
        <f>IF(A89&lt;=NN,_xlfn.NORM.S.DIST((SMALL(VALORES,NN+1-A89)-MEDIA)/SIGG,TRUE),"")</f>
        <v/>
      </c>
      <c r="F89" s="14">
        <f>IF(A89&lt;=NN,(2*A89-1)*(LN(D89)+LN(1-E89)),"")</f>
        <v/>
      </c>
      <c r="G89" s="14">
        <f>IF(A89&lt;=NN,_xlfn.NORM.S.INV((A89-0.375)/(NN+0.25)),"")</f>
        <v/>
      </c>
      <c r="H89" s="43">
        <f>IF(A89&lt;=NN,B89,NA())</f>
        <v/>
      </c>
      <c r="I89" s="31">
        <f>IF(A89&lt;=NN,G89,NA())</f>
        <v/>
      </c>
    </row>
    <row r="90">
      <c r="A90" s="13" t="n">
        <v>76</v>
      </c>
      <c r="B90" s="42">
        <f>IF(A90&lt;=NN,SMALL(VALORES,A90),"")</f>
        <v/>
      </c>
      <c r="C90" s="14">
        <f>IF(A90&lt;=NN,(B90-MEDIA)/SIGG,"")</f>
        <v/>
      </c>
      <c r="D90" s="27">
        <f>IF(A90&lt;=NN,_xlfn.NORM.S.DIST(C90,TRUE),"")</f>
        <v/>
      </c>
      <c r="E90" s="27">
        <f>IF(A90&lt;=NN,_xlfn.NORM.S.DIST((SMALL(VALORES,NN+1-A90)-MEDIA)/SIGG,TRUE),"")</f>
        <v/>
      </c>
      <c r="F90" s="14">
        <f>IF(A90&lt;=NN,(2*A90-1)*(LN(D90)+LN(1-E90)),"")</f>
        <v/>
      </c>
      <c r="G90" s="14">
        <f>IF(A90&lt;=NN,_xlfn.NORM.S.INV((A90-0.375)/(NN+0.25)),"")</f>
        <v/>
      </c>
      <c r="H90" s="43">
        <f>IF(A90&lt;=NN,B90,NA())</f>
        <v/>
      </c>
      <c r="I90" s="31">
        <f>IF(A90&lt;=NN,G90,NA())</f>
        <v/>
      </c>
    </row>
    <row r="91">
      <c r="A91" s="13" t="n">
        <v>77</v>
      </c>
      <c r="B91" s="42">
        <f>IF(A91&lt;=NN,SMALL(VALORES,A91),"")</f>
        <v/>
      </c>
      <c r="C91" s="14">
        <f>IF(A91&lt;=NN,(B91-MEDIA)/SIGG,"")</f>
        <v/>
      </c>
      <c r="D91" s="27">
        <f>IF(A91&lt;=NN,_xlfn.NORM.S.DIST(C91,TRUE),"")</f>
        <v/>
      </c>
      <c r="E91" s="27">
        <f>IF(A91&lt;=NN,_xlfn.NORM.S.DIST((SMALL(VALORES,NN+1-A91)-MEDIA)/SIGG,TRUE),"")</f>
        <v/>
      </c>
      <c r="F91" s="14">
        <f>IF(A91&lt;=NN,(2*A91-1)*(LN(D91)+LN(1-E91)),"")</f>
        <v/>
      </c>
      <c r="G91" s="14">
        <f>IF(A91&lt;=NN,_xlfn.NORM.S.INV((A91-0.375)/(NN+0.25)),"")</f>
        <v/>
      </c>
      <c r="H91" s="43">
        <f>IF(A91&lt;=NN,B91,NA())</f>
        <v/>
      </c>
      <c r="I91" s="31">
        <f>IF(A91&lt;=NN,G91,NA())</f>
        <v/>
      </c>
    </row>
    <row r="92">
      <c r="A92" s="13" t="n">
        <v>78</v>
      </c>
      <c r="B92" s="42">
        <f>IF(A92&lt;=NN,SMALL(VALORES,A92),"")</f>
        <v/>
      </c>
      <c r="C92" s="14">
        <f>IF(A92&lt;=NN,(B92-MEDIA)/SIGG,"")</f>
        <v/>
      </c>
      <c r="D92" s="27">
        <f>IF(A92&lt;=NN,_xlfn.NORM.S.DIST(C92,TRUE),"")</f>
        <v/>
      </c>
      <c r="E92" s="27">
        <f>IF(A92&lt;=NN,_xlfn.NORM.S.DIST((SMALL(VALORES,NN+1-A92)-MEDIA)/SIGG,TRUE),"")</f>
        <v/>
      </c>
      <c r="F92" s="14">
        <f>IF(A92&lt;=NN,(2*A92-1)*(LN(D92)+LN(1-E92)),"")</f>
        <v/>
      </c>
      <c r="G92" s="14">
        <f>IF(A92&lt;=NN,_xlfn.NORM.S.INV((A92-0.375)/(NN+0.25)),"")</f>
        <v/>
      </c>
      <c r="H92" s="43">
        <f>IF(A92&lt;=NN,B92,NA())</f>
        <v/>
      </c>
      <c r="I92" s="31">
        <f>IF(A92&lt;=NN,G92,NA())</f>
        <v/>
      </c>
    </row>
    <row r="93">
      <c r="A93" s="13" t="n">
        <v>79</v>
      </c>
      <c r="B93" s="42">
        <f>IF(A93&lt;=NN,SMALL(VALORES,A93),"")</f>
        <v/>
      </c>
      <c r="C93" s="14">
        <f>IF(A93&lt;=NN,(B93-MEDIA)/SIGG,"")</f>
        <v/>
      </c>
      <c r="D93" s="27">
        <f>IF(A93&lt;=NN,_xlfn.NORM.S.DIST(C93,TRUE),"")</f>
        <v/>
      </c>
      <c r="E93" s="27">
        <f>IF(A93&lt;=NN,_xlfn.NORM.S.DIST((SMALL(VALORES,NN+1-A93)-MEDIA)/SIGG,TRUE),"")</f>
        <v/>
      </c>
      <c r="F93" s="14">
        <f>IF(A93&lt;=NN,(2*A93-1)*(LN(D93)+LN(1-E93)),"")</f>
        <v/>
      </c>
      <c r="G93" s="14">
        <f>IF(A93&lt;=NN,_xlfn.NORM.S.INV((A93-0.375)/(NN+0.25)),"")</f>
        <v/>
      </c>
      <c r="H93" s="43">
        <f>IF(A93&lt;=NN,B93,NA())</f>
        <v/>
      </c>
      <c r="I93" s="31">
        <f>IF(A93&lt;=NN,G93,NA())</f>
        <v/>
      </c>
    </row>
    <row r="94">
      <c r="A94" s="13" t="n">
        <v>80</v>
      </c>
      <c r="B94" s="42">
        <f>IF(A94&lt;=NN,SMALL(VALORES,A94),"")</f>
        <v/>
      </c>
      <c r="C94" s="14">
        <f>IF(A94&lt;=NN,(B94-MEDIA)/SIGG,"")</f>
        <v/>
      </c>
      <c r="D94" s="27">
        <f>IF(A94&lt;=NN,_xlfn.NORM.S.DIST(C94,TRUE),"")</f>
        <v/>
      </c>
      <c r="E94" s="27">
        <f>IF(A94&lt;=NN,_xlfn.NORM.S.DIST((SMALL(VALORES,NN+1-A94)-MEDIA)/SIGG,TRUE),"")</f>
        <v/>
      </c>
      <c r="F94" s="14">
        <f>IF(A94&lt;=NN,(2*A94-1)*(LN(D94)+LN(1-E94)),"")</f>
        <v/>
      </c>
      <c r="G94" s="14">
        <f>IF(A94&lt;=NN,_xlfn.NORM.S.INV((A94-0.375)/(NN+0.25)),"")</f>
        <v/>
      </c>
      <c r="H94" s="43">
        <f>IF(A94&lt;=NN,B94,NA())</f>
        <v/>
      </c>
      <c r="I94" s="31">
        <f>IF(A94&lt;=NN,G94,NA())</f>
        <v/>
      </c>
    </row>
    <row r="95">
      <c r="A95" s="13" t="n">
        <v>81</v>
      </c>
      <c r="B95" s="42">
        <f>IF(A95&lt;=NN,SMALL(VALORES,A95),"")</f>
        <v/>
      </c>
      <c r="C95" s="14">
        <f>IF(A95&lt;=NN,(B95-MEDIA)/SIGG,"")</f>
        <v/>
      </c>
      <c r="D95" s="27">
        <f>IF(A95&lt;=NN,_xlfn.NORM.S.DIST(C95,TRUE),"")</f>
        <v/>
      </c>
      <c r="E95" s="27">
        <f>IF(A95&lt;=NN,_xlfn.NORM.S.DIST((SMALL(VALORES,NN+1-A95)-MEDIA)/SIGG,TRUE),"")</f>
        <v/>
      </c>
      <c r="F95" s="14">
        <f>IF(A95&lt;=NN,(2*A95-1)*(LN(D95)+LN(1-E95)),"")</f>
        <v/>
      </c>
      <c r="G95" s="14">
        <f>IF(A95&lt;=NN,_xlfn.NORM.S.INV((A95-0.375)/(NN+0.25)),"")</f>
        <v/>
      </c>
      <c r="H95" s="43">
        <f>IF(A95&lt;=NN,B95,NA())</f>
        <v/>
      </c>
      <c r="I95" s="31">
        <f>IF(A95&lt;=NN,G95,NA())</f>
        <v/>
      </c>
    </row>
    <row r="96">
      <c r="A96" s="13" t="n">
        <v>82</v>
      </c>
      <c r="B96" s="42">
        <f>IF(A96&lt;=NN,SMALL(VALORES,A96),"")</f>
        <v/>
      </c>
      <c r="C96" s="14">
        <f>IF(A96&lt;=NN,(B96-MEDIA)/SIGG,"")</f>
        <v/>
      </c>
      <c r="D96" s="27">
        <f>IF(A96&lt;=NN,_xlfn.NORM.S.DIST(C96,TRUE),"")</f>
        <v/>
      </c>
      <c r="E96" s="27">
        <f>IF(A96&lt;=NN,_xlfn.NORM.S.DIST((SMALL(VALORES,NN+1-A96)-MEDIA)/SIGG,TRUE),"")</f>
        <v/>
      </c>
      <c r="F96" s="14">
        <f>IF(A96&lt;=NN,(2*A96-1)*(LN(D96)+LN(1-E96)),"")</f>
        <v/>
      </c>
      <c r="G96" s="14">
        <f>IF(A96&lt;=NN,_xlfn.NORM.S.INV((A96-0.375)/(NN+0.25)),"")</f>
        <v/>
      </c>
      <c r="H96" s="43">
        <f>IF(A96&lt;=NN,B96,NA())</f>
        <v/>
      </c>
      <c r="I96" s="31">
        <f>IF(A96&lt;=NN,G96,NA())</f>
        <v/>
      </c>
    </row>
    <row r="97">
      <c r="A97" s="13" t="n">
        <v>83</v>
      </c>
      <c r="B97" s="42">
        <f>IF(A97&lt;=NN,SMALL(VALORES,A97),"")</f>
        <v/>
      </c>
      <c r="C97" s="14">
        <f>IF(A97&lt;=NN,(B97-MEDIA)/SIGG,"")</f>
        <v/>
      </c>
      <c r="D97" s="27">
        <f>IF(A97&lt;=NN,_xlfn.NORM.S.DIST(C97,TRUE),"")</f>
        <v/>
      </c>
      <c r="E97" s="27">
        <f>IF(A97&lt;=NN,_xlfn.NORM.S.DIST((SMALL(VALORES,NN+1-A97)-MEDIA)/SIGG,TRUE),"")</f>
        <v/>
      </c>
      <c r="F97" s="14">
        <f>IF(A97&lt;=NN,(2*A97-1)*(LN(D97)+LN(1-E97)),"")</f>
        <v/>
      </c>
      <c r="G97" s="14">
        <f>IF(A97&lt;=NN,_xlfn.NORM.S.INV((A97-0.375)/(NN+0.25)),"")</f>
        <v/>
      </c>
      <c r="H97" s="43">
        <f>IF(A97&lt;=NN,B97,NA())</f>
        <v/>
      </c>
      <c r="I97" s="31">
        <f>IF(A97&lt;=NN,G97,NA())</f>
        <v/>
      </c>
    </row>
    <row r="98">
      <c r="A98" s="13" t="n">
        <v>84</v>
      </c>
      <c r="B98" s="42">
        <f>IF(A98&lt;=NN,SMALL(VALORES,A98),"")</f>
        <v/>
      </c>
      <c r="C98" s="14">
        <f>IF(A98&lt;=NN,(B98-MEDIA)/SIGG,"")</f>
        <v/>
      </c>
      <c r="D98" s="27">
        <f>IF(A98&lt;=NN,_xlfn.NORM.S.DIST(C98,TRUE),"")</f>
        <v/>
      </c>
      <c r="E98" s="27">
        <f>IF(A98&lt;=NN,_xlfn.NORM.S.DIST((SMALL(VALORES,NN+1-A98)-MEDIA)/SIGG,TRUE),"")</f>
        <v/>
      </c>
      <c r="F98" s="14">
        <f>IF(A98&lt;=NN,(2*A98-1)*(LN(D98)+LN(1-E98)),"")</f>
        <v/>
      </c>
      <c r="G98" s="14">
        <f>IF(A98&lt;=NN,_xlfn.NORM.S.INV((A98-0.375)/(NN+0.25)),"")</f>
        <v/>
      </c>
      <c r="H98" s="43">
        <f>IF(A98&lt;=NN,B98,NA())</f>
        <v/>
      </c>
      <c r="I98" s="31">
        <f>IF(A98&lt;=NN,G98,NA())</f>
        <v/>
      </c>
    </row>
    <row r="99">
      <c r="A99" s="13" t="n">
        <v>85</v>
      </c>
      <c r="B99" s="42">
        <f>IF(A99&lt;=NN,SMALL(VALORES,A99),"")</f>
        <v/>
      </c>
      <c r="C99" s="14">
        <f>IF(A99&lt;=NN,(B99-MEDIA)/SIGG,"")</f>
        <v/>
      </c>
      <c r="D99" s="27">
        <f>IF(A99&lt;=NN,_xlfn.NORM.S.DIST(C99,TRUE),"")</f>
        <v/>
      </c>
      <c r="E99" s="27">
        <f>IF(A99&lt;=NN,_xlfn.NORM.S.DIST((SMALL(VALORES,NN+1-A99)-MEDIA)/SIGG,TRUE),"")</f>
        <v/>
      </c>
      <c r="F99" s="14">
        <f>IF(A99&lt;=NN,(2*A99-1)*(LN(D99)+LN(1-E99)),"")</f>
        <v/>
      </c>
      <c r="G99" s="14">
        <f>IF(A99&lt;=NN,_xlfn.NORM.S.INV((A99-0.375)/(NN+0.25)),"")</f>
        <v/>
      </c>
      <c r="H99" s="43">
        <f>IF(A99&lt;=NN,B99,NA())</f>
        <v/>
      </c>
      <c r="I99" s="31">
        <f>IF(A99&lt;=NN,G99,NA())</f>
        <v/>
      </c>
    </row>
    <row r="100">
      <c r="A100" s="13" t="n">
        <v>86</v>
      </c>
      <c r="B100" s="42">
        <f>IF(A100&lt;=NN,SMALL(VALORES,A100),"")</f>
        <v/>
      </c>
      <c r="C100" s="14">
        <f>IF(A100&lt;=NN,(B100-MEDIA)/SIGG,"")</f>
        <v/>
      </c>
      <c r="D100" s="27">
        <f>IF(A100&lt;=NN,_xlfn.NORM.S.DIST(C100,TRUE),"")</f>
        <v/>
      </c>
      <c r="E100" s="27">
        <f>IF(A100&lt;=NN,_xlfn.NORM.S.DIST((SMALL(VALORES,NN+1-A100)-MEDIA)/SIGG,TRUE),"")</f>
        <v/>
      </c>
      <c r="F100" s="14">
        <f>IF(A100&lt;=NN,(2*A100-1)*(LN(D100)+LN(1-E100)),"")</f>
        <v/>
      </c>
      <c r="G100" s="14">
        <f>IF(A100&lt;=NN,_xlfn.NORM.S.INV((A100-0.375)/(NN+0.25)),"")</f>
        <v/>
      </c>
      <c r="H100" s="43">
        <f>IF(A100&lt;=NN,B100,NA())</f>
        <v/>
      </c>
      <c r="I100" s="31">
        <f>IF(A100&lt;=NN,G100,NA())</f>
        <v/>
      </c>
    </row>
    <row r="101">
      <c r="A101" s="13" t="n">
        <v>87</v>
      </c>
      <c r="B101" s="42">
        <f>IF(A101&lt;=NN,SMALL(VALORES,A101),"")</f>
        <v/>
      </c>
      <c r="C101" s="14">
        <f>IF(A101&lt;=NN,(B101-MEDIA)/SIGG,"")</f>
        <v/>
      </c>
      <c r="D101" s="27">
        <f>IF(A101&lt;=NN,_xlfn.NORM.S.DIST(C101,TRUE),"")</f>
        <v/>
      </c>
      <c r="E101" s="27">
        <f>IF(A101&lt;=NN,_xlfn.NORM.S.DIST((SMALL(VALORES,NN+1-A101)-MEDIA)/SIGG,TRUE),"")</f>
        <v/>
      </c>
      <c r="F101" s="14">
        <f>IF(A101&lt;=NN,(2*A101-1)*(LN(D101)+LN(1-E101)),"")</f>
        <v/>
      </c>
      <c r="G101" s="14">
        <f>IF(A101&lt;=NN,_xlfn.NORM.S.INV((A101-0.375)/(NN+0.25)),"")</f>
        <v/>
      </c>
      <c r="H101" s="43">
        <f>IF(A101&lt;=NN,B101,NA())</f>
        <v/>
      </c>
      <c r="I101" s="31">
        <f>IF(A101&lt;=NN,G101,NA())</f>
        <v/>
      </c>
    </row>
    <row r="102">
      <c r="A102" s="13" t="n">
        <v>88</v>
      </c>
      <c r="B102" s="42">
        <f>IF(A102&lt;=NN,SMALL(VALORES,A102),"")</f>
        <v/>
      </c>
      <c r="C102" s="14">
        <f>IF(A102&lt;=NN,(B102-MEDIA)/SIGG,"")</f>
        <v/>
      </c>
      <c r="D102" s="27">
        <f>IF(A102&lt;=NN,_xlfn.NORM.S.DIST(C102,TRUE),"")</f>
        <v/>
      </c>
      <c r="E102" s="27">
        <f>IF(A102&lt;=NN,_xlfn.NORM.S.DIST((SMALL(VALORES,NN+1-A102)-MEDIA)/SIGG,TRUE),"")</f>
        <v/>
      </c>
      <c r="F102" s="14">
        <f>IF(A102&lt;=NN,(2*A102-1)*(LN(D102)+LN(1-E102)),"")</f>
        <v/>
      </c>
      <c r="G102" s="14">
        <f>IF(A102&lt;=NN,_xlfn.NORM.S.INV((A102-0.375)/(NN+0.25)),"")</f>
        <v/>
      </c>
      <c r="H102" s="43">
        <f>IF(A102&lt;=NN,B102,NA())</f>
        <v/>
      </c>
      <c r="I102" s="31">
        <f>IF(A102&lt;=NN,G102,NA())</f>
        <v/>
      </c>
    </row>
    <row r="103">
      <c r="A103" s="13" t="n">
        <v>89</v>
      </c>
      <c r="B103" s="42">
        <f>IF(A103&lt;=NN,SMALL(VALORES,A103),"")</f>
        <v/>
      </c>
      <c r="C103" s="14">
        <f>IF(A103&lt;=NN,(B103-MEDIA)/SIGG,"")</f>
        <v/>
      </c>
      <c r="D103" s="27">
        <f>IF(A103&lt;=NN,_xlfn.NORM.S.DIST(C103,TRUE),"")</f>
        <v/>
      </c>
      <c r="E103" s="27">
        <f>IF(A103&lt;=NN,_xlfn.NORM.S.DIST((SMALL(VALORES,NN+1-A103)-MEDIA)/SIGG,TRUE),"")</f>
        <v/>
      </c>
      <c r="F103" s="14">
        <f>IF(A103&lt;=NN,(2*A103-1)*(LN(D103)+LN(1-E103)),"")</f>
        <v/>
      </c>
      <c r="G103" s="14">
        <f>IF(A103&lt;=NN,_xlfn.NORM.S.INV((A103-0.375)/(NN+0.25)),"")</f>
        <v/>
      </c>
      <c r="H103" s="43">
        <f>IF(A103&lt;=NN,B103,NA())</f>
        <v/>
      </c>
      <c r="I103" s="31">
        <f>IF(A103&lt;=NN,G103,NA())</f>
        <v/>
      </c>
    </row>
    <row r="104">
      <c r="A104" s="13" t="n">
        <v>90</v>
      </c>
      <c r="B104" s="42">
        <f>IF(A104&lt;=NN,SMALL(VALORES,A104),"")</f>
        <v/>
      </c>
      <c r="C104" s="14">
        <f>IF(A104&lt;=NN,(B104-MEDIA)/SIGG,"")</f>
        <v/>
      </c>
      <c r="D104" s="27">
        <f>IF(A104&lt;=NN,_xlfn.NORM.S.DIST(C104,TRUE),"")</f>
        <v/>
      </c>
      <c r="E104" s="27">
        <f>IF(A104&lt;=NN,_xlfn.NORM.S.DIST((SMALL(VALORES,NN+1-A104)-MEDIA)/SIGG,TRUE),"")</f>
        <v/>
      </c>
      <c r="F104" s="14">
        <f>IF(A104&lt;=NN,(2*A104-1)*(LN(D104)+LN(1-E104)),"")</f>
        <v/>
      </c>
      <c r="G104" s="14">
        <f>IF(A104&lt;=NN,_xlfn.NORM.S.INV((A104-0.375)/(NN+0.25)),"")</f>
        <v/>
      </c>
      <c r="H104" s="43">
        <f>IF(A104&lt;=NN,B104,NA())</f>
        <v/>
      </c>
      <c r="I104" s="31">
        <f>IF(A104&lt;=NN,G104,NA())</f>
        <v/>
      </c>
    </row>
    <row r="105">
      <c r="A105" s="13" t="n">
        <v>91</v>
      </c>
      <c r="B105" s="42">
        <f>IF(A105&lt;=NN,SMALL(VALORES,A105),"")</f>
        <v/>
      </c>
      <c r="C105" s="14">
        <f>IF(A105&lt;=NN,(B105-MEDIA)/SIGG,"")</f>
        <v/>
      </c>
      <c r="D105" s="27">
        <f>IF(A105&lt;=NN,_xlfn.NORM.S.DIST(C105,TRUE),"")</f>
        <v/>
      </c>
      <c r="E105" s="27">
        <f>IF(A105&lt;=NN,_xlfn.NORM.S.DIST((SMALL(VALORES,NN+1-A105)-MEDIA)/SIGG,TRUE),"")</f>
        <v/>
      </c>
      <c r="F105" s="14">
        <f>IF(A105&lt;=NN,(2*A105-1)*(LN(D105)+LN(1-E105)),"")</f>
        <v/>
      </c>
      <c r="G105" s="14">
        <f>IF(A105&lt;=NN,_xlfn.NORM.S.INV((A105-0.375)/(NN+0.25)),"")</f>
        <v/>
      </c>
      <c r="H105" s="43">
        <f>IF(A105&lt;=NN,B105,NA())</f>
        <v/>
      </c>
      <c r="I105" s="31">
        <f>IF(A105&lt;=NN,G105,NA())</f>
        <v/>
      </c>
    </row>
    <row r="106">
      <c r="A106" s="13" t="n">
        <v>92</v>
      </c>
      <c r="B106" s="42">
        <f>IF(A106&lt;=NN,SMALL(VALORES,A106),"")</f>
        <v/>
      </c>
      <c r="C106" s="14">
        <f>IF(A106&lt;=NN,(B106-MEDIA)/SIGG,"")</f>
        <v/>
      </c>
      <c r="D106" s="27">
        <f>IF(A106&lt;=NN,_xlfn.NORM.S.DIST(C106,TRUE),"")</f>
        <v/>
      </c>
      <c r="E106" s="27">
        <f>IF(A106&lt;=NN,_xlfn.NORM.S.DIST((SMALL(VALORES,NN+1-A106)-MEDIA)/SIGG,TRUE),"")</f>
        <v/>
      </c>
      <c r="F106" s="14">
        <f>IF(A106&lt;=NN,(2*A106-1)*(LN(D106)+LN(1-E106)),"")</f>
        <v/>
      </c>
      <c r="G106" s="14">
        <f>IF(A106&lt;=NN,_xlfn.NORM.S.INV((A106-0.375)/(NN+0.25)),"")</f>
        <v/>
      </c>
      <c r="H106" s="43">
        <f>IF(A106&lt;=NN,B106,NA())</f>
        <v/>
      </c>
      <c r="I106" s="31">
        <f>IF(A106&lt;=NN,G106,NA())</f>
        <v/>
      </c>
    </row>
    <row r="107">
      <c r="A107" s="13" t="n">
        <v>93</v>
      </c>
      <c r="B107" s="42">
        <f>IF(A107&lt;=NN,SMALL(VALORES,A107),"")</f>
        <v/>
      </c>
      <c r="C107" s="14">
        <f>IF(A107&lt;=NN,(B107-MEDIA)/SIGG,"")</f>
        <v/>
      </c>
      <c r="D107" s="27">
        <f>IF(A107&lt;=NN,_xlfn.NORM.S.DIST(C107,TRUE),"")</f>
        <v/>
      </c>
      <c r="E107" s="27">
        <f>IF(A107&lt;=NN,_xlfn.NORM.S.DIST((SMALL(VALORES,NN+1-A107)-MEDIA)/SIGG,TRUE),"")</f>
        <v/>
      </c>
      <c r="F107" s="14">
        <f>IF(A107&lt;=NN,(2*A107-1)*(LN(D107)+LN(1-E107)),"")</f>
        <v/>
      </c>
      <c r="G107" s="14">
        <f>IF(A107&lt;=NN,_xlfn.NORM.S.INV((A107-0.375)/(NN+0.25)),"")</f>
        <v/>
      </c>
      <c r="H107" s="43">
        <f>IF(A107&lt;=NN,B107,NA())</f>
        <v/>
      </c>
      <c r="I107" s="31">
        <f>IF(A107&lt;=NN,G107,NA())</f>
        <v/>
      </c>
    </row>
    <row r="108">
      <c r="A108" s="13" t="n">
        <v>94</v>
      </c>
      <c r="B108" s="42">
        <f>IF(A108&lt;=NN,SMALL(VALORES,A108),"")</f>
        <v/>
      </c>
      <c r="C108" s="14">
        <f>IF(A108&lt;=NN,(B108-MEDIA)/SIGG,"")</f>
        <v/>
      </c>
      <c r="D108" s="27">
        <f>IF(A108&lt;=NN,_xlfn.NORM.S.DIST(C108,TRUE),"")</f>
        <v/>
      </c>
      <c r="E108" s="27">
        <f>IF(A108&lt;=NN,_xlfn.NORM.S.DIST((SMALL(VALORES,NN+1-A108)-MEDIA)/SIGG,TRUE),"")</f>
        <v/>
      </c>
      <c r="F108" s="14">
        <f>IF(A108&lt;=NN,(2*A108-1)*(LN(D108)+LN(1-E108)),"")</f>
        <v/>
      </c>
      <c r="G108" s="14">
        <f>IF(A108&lt;=NN,_xlfn.NORM.S.INV((A108-0.375)/(NN+0.25)),"")</f>
        <v/>
      </c>
      <c r="H108" s="43">
        <f>IF(A108&lt;=NN,B108,NA())</f>
        <v/>
      </c>
      <c r="I108" s="31">
        <f>IF(A108&lt;=NN,G108,NA())</f>
        <v/>
      </c>
    </row>
    <row r="109">
      <c r="A109" s="13" t="n">
        <v>95</v>
      </c>
      <c r="B109" s="42">
        <f>IF(A109&lt;=NN,SMALL(VALORES,A109),"")</f>
        <v/>
      </c>
      <c r="C109" s="14">
        <f>IF(A109&lt;=NN,(B109-MEDIA)/SIGG,"")</f>
        <v/>
      </c>
      <c r="D109" s="27">
        <f>IF(A109&lt;=NN,_xlfn.NORM.S.DIST(C109,TRUE),"")</f>
        <v/>
      </c>
      <c r="E109" s="27">
        <f>IF(A109&lt;=NN,_xlfn.NORM.S.DIST((SMALL(VALORES,NN+1-A109)-MEDIA)/SIGG,TRUE),"")</f>
        <v/>
      </c>
      <c r="F109" s="14">
        <f>IF(A109&lt;=NN,(2*A109-1)*(LN(D109)+LN(1-E109)),"")</f>
        <v/>
      </c>
      <c r="G109" s="14">
        <f>IF(A109&lt;=NN,_xlfn.NORM.S.INV((A109-0.375)/(NN+0.25)),"")</f>
        <v/>
      </c>
      <c r="H109" s="43">
        <f>IF(A109&lt;=NN,B109,NA())</f>
        <v/>
      </c>
      <c r="I109" s="31">
        <f>IF(A109&lt;=NN,G109,NA())</f>
        <v/>
      </c>
    </row>
    <row r="110">
      <c r="A110" s="13" t="n">
        <v>96</v>
      </c>
      <c r="B110" s="42">
        <f>IF(A110&lt;=NN,SMALL(VALORES,A110),"")</f>
        <v/>
      </c>
      <c r="C110" s="14">
        <f>IF(A110&lt;=NN,(B110-MEDIA)/SIGG,"")</f>
        <v/>
      </c>
      <c r="D110" s="27">
        <f>IF(A110&lt;=NN,_xlfn.NORM.S.DIST(C110,TRUE),"")</f>
        <v/>
      </c>
      <c r="E110" s="27">
        <f>IF(A110&lt;=NN,_xlfn.NORM.S.DIST((SMALL(VALORES,NN+1-A110)-MEDIA)/SIGG,TRUE),"")</f>
        <v/>
      </c>
      <c r="F110" s="14">
        <f>IF(A110&lt;=NN,(2*A110-1)*(LN(D110)+LN(1-E110)),"")</f>
        <v/>
      </c>
      <c r="G110" s="14">
        <f>IF(A110&lt;=NN,_xlfn.NORM.S.INV((A110-0.375)/(NN+0.25)),"")</f>
        <v/>
      </c>
      <c r="H110" s="43">
        <f>IF(A110&lt;=NN,B110,NA())</f>
        <v/>
      </c>
      <c r="I110" s="31">
        <f>IF(A110&lt;=NN,G110,NA())</f>
        <v/>
      </c>
    </row>
    <row r="111">
      <c r="A111" s="13" t="n">
        <v>97</v>
      </c>
      <c r="B111" s="42">
        <f>IF(A111&lt;=NN,SMALL(VALORES,A111),"")</f>
        <v/>
      </c>
      <c r="C111" s="14">
        <f>IF(A111&lt;=NN,(B111-MEDIA)/SIGG,"")</f>
        <v/>
      </c>
      <c r="D111" s="27">
        <f>IF(A111&lt;=NN,_xlfn.NORM.S.DIST(C111,TRUE),"")</f>
        <v/>
      </c>
      <c r="E111" s="27">
        <f>IF(A111&lt;=NN,_xlfn.NORM.S.DIST((SMALL(VALORES,NN+1-A111)-MEDIA)/SIGG,TRUE),"")</f>
        <v/>
      </c>
      <c r="F111" s="14">
        <f>IF(A111&lt;=NN,(2*A111-1)*(LN(D111)+LN(1-E111)),"")</f>
        <v/>
      </c>
      <c r="G111" s="14">
        <f>IF(A111&lt;=NN,_xlfn.NORM.S.INV((A111-0.375)/(NN+0.25)),"")</f>
        <v/>
      </c>
      <c r="H111" s="43">
        <f>IF(A111&lt;=NN,B111,NA())</f>
        <v/>
      </c>
      <c r="I111" s="31">
        <f>IF(A111&lt;=NN,G111,NA())</f>
        <v/>
      </c>
    </row>
    <row r="112">
      <c r="A112" s="13" t="n">
        <v>98</v>
      </c>
      <c r="B112" s="42">
        <f>IF(A112&lt;=NN,SMALL(VALORES,A112),"")</f>
        <v/>
      </c>
      <c r="C112" s="14">
        <f>IF(A112&lt;=NN,(B112-MEDIA)/SIGG,"")</f>
        <v/>
      </c>
      <c r="D112" s="27">
        <f>IF(A112&lt;=NN,_xlfn.NORM.S.DIST(C112,TRUE),"")</f>
        <v/>
      </c>
      <c r="E112" s="27">
        <f>IF(A112&lt;=NN,_xlfn.NORM.S.DIST((SMALL(VALORES,NN+1-A112)-MEDIA)/SIGG,TRUE),"")</f>
        <v/>
      </c>
      <c r="F112" s="14">
        <f>IF(A112&lt;=NN,(2*A112-1)*(LN(D112)+LN(1-E112)),"")</f>
        <v/>
      </c>
      <c r="G112" s="14">
        <f>IF(A112&lt;=NN,_xlfn.NORM.S.INV((A112-0.375)/(NN+0.25)),"")</f>
        <v/>
      </c>
      <c r="H112" s="43">
        <f>IF(A112&lt;=NN,B112,NA())</f>
        <v/>
      </c>
      <c r="I112" s="31">
        <f>IF(A112&lt;=NN,G112,NA())</f>
        <v/>
      </c>
    </row>
    <row r="113">
      <c r="A113" s="13" t="n">
        <v>99</v>
      </c>
      <c r="B113" s="42">
        <f>IF(A113&lt;=NN,SMALL(VALORES,A113),"")</f>
        <v/>
      </c>
      <c r="C113" s="14">
        <f>IF(A113&lt;=NN,(B113-MEDIA)/SIGG,"")</f>
        <v/>
      </c>
      <c r="D113" s="27">
        <f>IF(A113&lt;=NN,_xlfn.NORM.S.DIST(C113,TRUE),"")</f>
        <v/>
      </c>
      <c r="E113" s="27">
        <f>IF(A113&lt;=NN,_xlfn.NORM.S.DIST((SMALL(VALORES,NN+1-A113)-MEDIA)/SIGG,TRUE),"")</f>
        <v/>
      </c>
      <c r="F113" s="14">
        <f>IF(A113&lt;=NN,(2*A113-1)*(LN(D113)+LN(1-E113)),"")</f>
        <v/>
      </c>
      <c r="G113" s="14">
        <f>IF(A113&lt;=NN,_xlfn.NORM.S.INV((A113-0.375)/(NN+0.25)),"")</f>
        <v/>
      </c>
      <c r="H113" s="43">
        <f>IF(A113&lt;=NN,B113,NA())</f>
        <v/>
      </c>
      <c r="I113" s="31">
        <f>IF(A113&lt;=NN,G113,NA())</f>
        <v/>
      </c>
    </row>
    <row r="114">
      <c r="A114" s="13" t="n">
        <v>100</v>
      </c>
      <c r="B114" s="42">
        <f>IF(A114&lt;=NN,SMALL(VALORES,A114),"")</f>
        <v/>
      </c>
      <c r="C114" s="14">
        <f>IF(A114&lt;=NN,(B114-MEDIA)/SIGG,"")</f>
        <v/>
      </c>
      <c r="D114" s="27">
        <f>IF(A114&lt;=NN,_xlfn.NORM.S.DIST(C114,TRUE),"")</f>
        <v/>
      </c>
      <c r="E114" s="27">
        <f>IF(A114&lt;=NN,_xlfn.NORM.S.DIST((SMALL(VALORES,NN+1-A114)-MEDIA)/SIGG,TRUE),"")</f>
        <v/>
      </c>
      <c r="F114" s="14">
        <f>IF(A114&lt;=NN,(2*A114-1)*(LN(D114)+LN(1-E114)),"")</f>
        <v/>
      </c>
      <c r="G114" s="14">
        <f>IF(A114&lt;=NN,_xlfn.NORM.S.INV((A114-0.375)/(NN+0.25)),"")</f>
        <v/>
      </c>
      <c r="H114" s="43">
        <f>IF(A114&lt;=NN,B114,NA())</f>
        <v/>
      </c>
      <c r="I114" s="31">
        <f>IF(A114&lt;=NN,G114,NA())</f>
        <v/>
      </c>
    </row>
    <row r="115">
      <c r="A115" s="13" t="n">
        <v>101</v>
      </c>
      <c r="B115" s="42">
        <f>IF(A115&lt;=NN,SMALL(VALORES,A115),"")</f>
        <v/>
      </c>
      <c r="C115" s="14">
        <f>IF(A115&lt;=NN,(B115-MEDIA)/SIGG,"")</f>
        <v/>
      </c>
      <c r="D115" s="27">
        <f>IF(A115&lt;=NN,_xlfn.NORM.S.DIST(C115,TRUE),"")</f>
        <v/>
      </c>
      <c r="E115" s="27">
        <f>IF(A115&lt;=NN,_xlfn.NORM.S.DIST((SMALL(VALORES,NN+1-A115)-MEDIA)/SIGG,TRUE),"")</f>
        <v/>
      </c>
      <c r="F115" s="14">
        <f>IF(A115&lt;=NN,(2*A115-1)*(LN(D115)+LN(1-E115)),"")</f>
        <v/>
      </c>
      <c r="G115" s="14">
        <f>IF(A115&lt;=NN,_xlfn.NORM.S.INV((A115-0.375)/(NN+0.25)),"")</f>
        <v/>
      </c>
      <c r="H115" s="43">
        <f>IF(A115&lt;=NN,B115,NA())</f>
        <v/>
      </c>
      <c r="I115" s="31">
        <f>IF(A115&lt;=NN,G115,NA())</f>
        <v/>
      </c>
    </row>
    <row r="116">
      <c r="A116" s="13" t="n">
        <v>102</v>
      </c>
      <c r="B116" s="42">
        <f>IF(A116&lt;=NN,SMALL(VALORES,A116),"")</f>
        <v/>
      </c>
      <c r="C116" s="14">
        <f>IF(A116&lt;=NN,(B116-MEDIA)/SIGG,"")</f>
        <v/>
      </c>
      <c r="D116" s="27">
        <f>IF(A116&lt;=NN,_xlfn.NORM.S.DIST(C116,TRUE),"")</f>
        <v/>
      </c>
      <c r="E116" s="27">
        <f>IF(A116&lt;=NN,_xlfn.NORM.S.DIST((SMALL(VALORES,NN+1-A116)-MEDIA)/SIGG,TRUE),"")</f>
        <v/>
      </c>
      <c r="F116" s="14">
        <f>IF(A116&lt;=NN,(2*A116-1)*(LN(D116)+LN(1-E116)),"")</f>
        <v/>
      </c>
      <c r="G116" s="14">
        <f>IF(A116&lt;=NN,_xlfn.NORM.S.INV((A116-0.375)/(NN+0.25)),"")</f>
        <v/>
      </c>
      <c r="H116" s="43">
        <f>IF(A116&lt;=NN,B116,NA())</f>
        <v/>
      </c>
      <c r="I116" s="31">
        <f>IF(A116&lt;=NN,G116,NA())</f>
        <v/>
      </c>
    </row>
    <row r="117">
      <c r="A117" s="13" t="n">
        <v>103</v>
      </c>
      <c r="B117" s="42">
        <f>IF(A117&lt;=NN,SMALL(VALORES,A117),"")</f>
        <v/>
      </c>
      <c r="C117" s="14">
        <f>IF(A117&lt;=NN,(B117-MEDIA)/SIGG,"")</f>
        <v/>
      </c>
      <c r="D117" s="27">
        <f>IF(A117&lt;=NN,_xlfn.NORM.S.DIST(C117,TRUE),"")</f>
        <v/>
      </c>
      <c r="E117" s="27">
        <f>IF(A117&lt;=NN,_xlfn.NORM.S.DIST((SMALL(VALORES,NN+1-A117)-MEDIA)/SIGG,TRUE),"")</f>
        <v/>
      </c>
      <c r="F117" s="14">
        <f>IF(A117&lt;=NN,(2*A117-1)*(LN(D117)+LN(1-E117)),"")</f>
        <v/>
      </c>
      <c r="G117" s="14">
        <f>IF(A117&lt;=NN,_xlfn.NORM.S.INV((A117-0.375)/(NN+0.25)),"")</f>
        <v/>
      </c>
      <c r="H117" s="43">
        <f>IF(A117&lt;=NN,B117,NA())</f>
        <v/>
      </c>
      <c r="I117" s="31">
        <f>IF(A117&lt;=NN,G117,NA())</f>
        <v/>
      </c>
    </row>
    <row r="118">
      <c r="A118" s="13" t="n">
        <v>104</v>
      </c>
      <c r="B118" s="42">
        <f>IF(A118&lt;=NN,SMALL(VALORES,A118),"")</f>
        <v/>
      </c>
      <c r="C118" s="14">
        <f>IF(A118&lt;=NN,(B118-MEDIA)/SIGG,"")</f>
        <v/>
      </c>
      <c r="D118" s="27">
        <f>IF(A118&lt;=NN,_xlfn.NORM.S.DIST(C118,TRUE),"")</f>
        <v/>
      </c>
      <c r="E118" s="27">
        <f>IF(A118&lt;=NN,_xlfn.NORM.S.DIST((SMALL(VALORES,NN+1-A118)-MEDIA)/SIGG,TRUE),"")</f>
        <v/>
      </c>
      <c r="F118" s="14">
        <f>IF(A118&lt;=NN,(2*A118-1)*(LN(D118)+LN(1-E118)),"")</f>
        <v/>
      </c>
      <c r="G118" s="14">
        <f>IF(A118&lt;=NN,_xlfn.NORM.S.INV((A118-0.375)/(NN+0.25)),"")</f>
        <v/>
      </c>
      <c r="H118" s="43">
        <f>IF(A118&lt;=NN,B118,NA())</f>
        <v/>
      </c>
      <c r="I118" s="31">
        <f>IF(A118&lt;=NN,G118,NA())</f>
        <v/>
      </c>
    </row>
    <row r="119">
      <c r="A119" s="13" t="n">
        <v>105</v>
      </c>
      <c r="B119" s="42">
        <f>IF(A119&lt;=NN,SMALL(VALORES,A119),"")</f>
        <v/>
      </c>
      <c r="C119" s="14">
        <f>IF(A119&lt;=NN,(B119-MEDIA)/SIGG,"")</f>
        <v/>
      </c>
      <c r="D119" s="27">
        <f>IF(A119&lt;=NN,_xlfn.NORM.S.DIST(C119,TRUE),"")</f>
        <v/>
      </c>
      <c r="E119" s="27">
        <f>IF(A119&lt;=NN,_xlfn.NORM.S.DIST((SMALL(VALORES,NN+1-A119)-MEDIA)/SIGG,TRUE),"")</f>
        <v/>
      </c>
      <c r="F119" s="14">
        <f>IF(A119&lt;=NN,(2*A119-1)*(LN(D119)+LN(1-E119)),"")</f>
        <v/>
      </c>
      <c r="G119" s="14">
        <f>IF(A119&lt;=NN,_xlfn.NORM.S.INV((A119-0.375)/(NN+0.25)),"")</f>
        <v/>
      </c>
      <c r="H119" s="43">
        <f>IF(A119&lt;=NN,B119,NA())</f>
        <v/>
      </c>
      <c r="I119" s="31">
        <f>IF(A119&lt;=NN,G119,NA())</f>
        <v/>
      </c>
    </row>
    <row r="120">
      <c r="A120" s="13" t="n">
        <v>106</v>
      </c>
      <c r="B120" s="42">
        <f>IF(A120&lt;=NN,SMALL(VALORES,A120),"")</f>
        <v/>
      </c>
      <c r="C120" s="14">
        <f>IF(A120&lt;=NN,(B120-MEDIA)/SIGG,"")</f>
        <v/>
      </c>
      <c r="D120" s="27">
        <f>IF(A120&lt;=NN,_xlfn.NORM.S.DIST(C120,TRUE),"")</f>
        <v/>
      </c>
      <c r="E120" s="27">
        <f>IF(A120&lt;=NN,_xlfn.NORM.S.DIST((SMALL(VALORES,NN+1-A120)-MEDIA)/SIGG,TRUE),"")</f>
        <v/>
      </c>
      <c r="F120" s="14">
        <f>IF(A120&lt;=NN,(2*A120-1)*(LN(D120)+LN(1-E120)),"")</f>
        <v/>
      </c>
      <c r="G120" s="14">
        <f>IF(A120&lt;=NN,_xlfn.NORM.S.INV((A120-0.375)/(NN+0.25)),"")</f>
        <v/>
      </c>
      <c r="H120" s="43">
        <f>IF(A120&lt;=NN,B120,NA())</f>
        <v/>
      </c>
      <c r="I120" s="31">
        <f>IF(A120&lt;=NN,G120,NA())</f>
        <v/>
      </c>
    </row>
    <row r="121">
      <c r="A121" s="13" t="n">
        <v>107</v>
      </c>
      <c r="B121" s="42">
        <f>IF(A121&lt;=NN,SMALL(VALORES,A121),"")</f>
        <v/>
      </c>
      <c r="C121" s="14">
        <f>IF(A121&lt;=NN,(B121-MEDIA)/SIGG,"")</f>
        <v/>
      </c>
      <c r="D121" s="27">
        <f>IF(A121&lt;=NN,_xlfn.NORM.S.DIST(C121,TRUE),"")</f>
        <v/>
      </c>
      <c r="E121" s="27">
        <f>IF(A121&lt;=NN,_xlfn.NORM.S.DIST((SMALL(VALORES,NN+1-A121)-MEDIA)/SIGG,TRUE),"")</f>
        <v/>
      </c>
      <c r="F121" s="14">
        <f>IF(A121&lt;=NN,(2*A121-1)*(LN(D121)+LN(1-E121)),"")</f>
        <v/>
      </c>
      <c r="G121" s="14">
        <f>IF(A121&lt;=NN,_xlfn.NORM.S.INV((A121-0.375)/(NN+0.25)),"")</f>
        <v/>
      </c>
      <c r="H121" s="43">
        <f>IF(A121&lt;=NN,B121,NA())</f>
        <v/>
      </c>
      <c r="I121" s="31">
        <f>IF(A121&lt;=NN,G121,NA())</f>
        <v/>
      </c>
    </row>
    <row r="122">
      <c r="A122" s="13" t="n">
        <v>108</v>
      </c>
      <c r="B122" s="42">
        <f>IF(A122&lt;=NN,SMALL(VALORES,A122),"")</f>
        <v/>
      </c>
      <c r="C122" s="14">
        <f>IF(A122&lt;=NN,(B122-MEDIA)/SIGG,"")</f>
        <v/>
      </c>
      <c r="D122" s="27">
        <f>IF(A122&lt;=NN,_xlfn.NORM.S.DIST(C122,TRUE),"")</f>
        <v/>
      </c>
      <c r="E122" s="27">
        <f>IF(A122&lt;=NN,_xlfn.NORM.S.DIST((SMALL(VALORES,NN+1-A122)-MEDIA)/SIGG,TRUE),"")</f>
        <v/>
      </c>
      <c r="F122" s="14">
        <f>IF(A122&lt;=NN,(2*A122-1)*(LN(D122)+LN(1-E122)),"")</f>
        <v/>
      </c>
      <c r="G122" s="14">
        <f>IF(A122&lt;=NN,_xlfn.NORM.S.INV((A122-0.375)/(NN+0.25)),"")</f>
        <v/>
      </c>
      <c r="H122" s="43">
        <f>IF(A122&lt;=NN,B122,NA())</f>
        <v/>
      </c>
      <c r="I122" s="31">
        <f>IF(A122&lt;=NN,G122,NA())</f>
        <v/>
      </c>
    </row>
    <row r="123">
      <c r="A123" s="13" t="n">
        <v>109</v>
      </c>
      <c r="B123" s="42">
        <f>IF(A123&lt;=NN,SMALL(VALORES,A123),"")</f>
        <v/>
      </c>
      <c r="C123" s="14">
        <f>IF(A123&lt;=NN,(B123-MEDIA)/SIGG,"")</f>
        <v/>
      </c>
      <c r="D123" s="27">
        <f>IF(A123&lt;=NN,_xlfn.NORM.S.DIST(C123,TRUE),"")</f>
        <v/>
      </c>
      <c r="E123" s="27">
        <f>IF(A123&lt;=NN,_xlfn.NORM.S.DIST((SMALL(VALORES,NN+1-A123)-MEDIA)/SIGG,TRUE),"")</f>
        <v/>
      </c>
      <c r="F123" s="14">
        <f>IF(A123&lt;=NN,(2*A123-1)*(LN(D123)+LN(1-E123)),"")</f>
        <v/>
      </c>
      <c r="G123" s="14">
        <f>IF(A123&lt;=NN,_xlfn.NORM.S.INV((A123-0.375)/(NN+0.25)),"")</f>
        <v/>
      </c>
      <c r="H123" s="43">
        <f>IF(A123&lt;=NN,B123,NA())</f>
        <v/>
      </c>
      <c r="I123" s="31">
        <f>IF(A123&lt;=NN,G123,NA())</f>
        <v/>
      </c>
    </row>
    <row r="124">
      <c r="A124" s="13" t="n">
        <v>110</v>
      </c>
      <c r="B124" s="42">
        <f>IF(A124&lt;=NN,SMALL(VALORES,A124),"")</f>
        <v/>
      </c>
      <c r="C124" s="14">
        <f>IF(A124&lt;=NN,(B124-MEDIA)/SIGG,"")</f>
        <v/>
      </c>
      <c r="D124" s="27">
        <f>IF(A124&lt;=NN,_xlfn.NORM.S.DIST(C124,TRUE),"")</f>
        <v/>
      </c>
      <c r="E124" s="27">
        <f>IF(A124&lt;=NN,_xlfn.NORM.S.DIST((SMALL(VALORES,NN+1-A124)-MEDIA)/SIGG,TRUE),"")</f>
        <v/>
      </c>
      <c r="F124" s="14">
        <f>IF(A124&lt;=NN,(2*A124-1)*(LN(D124)+LN(1-E124)),"")</f>
        <v/>
      </c>
      <c r="G124" s="14">
        <f>IF(A124&lt;=NN,_xlfn.NORM.S.INV((A124-0.375)/(NN+0.25)),"")</f>
        <v/>
      </c>
      <c r="H124" s="43">
        <f>IF(A124&lt;=NN,B124,NA())</f>
        <v/>
      </c>
      <c r="I124" s="31">
        <f>IF(A124&lt;=NN,G124,NA())</f>
        <v/>
      </c>
    </row>
    <row r="125">
      <c r="A125" s="13" t="n">
        <v>111</v>
      </c>
      <c r="B125" s="42">
        <f>IF(A125&lt;=NN,SMALL(VALORES,A125),"")</f>
        <v/>
      </c>
      <c r="C125" s="14">
        <f>IF(A125&lt;=NN,(B125-MEDIA)/SIGG,"")</f>
        <v/>
      </c>
      <c r="D125" s="27">
        <f>IF(A125&lt;=NN,_xlfn.NORM.S.DIST(C125,TRUE),"")</f>
        <v/>
      </c>
      <c r="E125" s="27">
        <f>IF(A125&lt;=NN,_xlfn.NORM.S.DIST((SMALL(VALORES,NN+1-A125)-MEDIA)/SIGG,TRUE),"")</f>
        <v/>
      </c>
      <c r="F125" s="14">
        <f>IF(A125&lt;=NN,(2*A125-1)*(LN(D125)+LN(1-E125)),"")</f>
        <v/>
      </c>
      <c r="G125" s="14">
        <f>IF(A125&lt;=NN,_xlfn.NORM.S.INV((A125-0.375)/(NN+0.25)),"")</f>
        <v/>
      </c>
      <c r="H125" s="43">
        <f>IF(A125&lt;=NN,B125,NA())</f>
        <v/>
      </c>
      <c r="I125" s="31">
        <f>IF(A125&lt;=NN,G125,NA())</f>
        <v/>
      </c>
    </row>
    <row r="126">
      <c r="A126" s="13" t="n">
        <v>112</v>
      </c>
      <c r="B126" s="42">
        <f>IF(A126&lt;=NN,SMALL(VALORES,A126),"")</f>
        <v/>
      </c>
      <c r="C126" s="14">
        <f>IF(A126&lt;=NN,(B126-MEDIA)/SIGG,"")</f>
        <v/>
      </c>
      <c r="D126" s="27">
        <f>IF(A126&lt;=NN,_xlfn.NORM.S.DIST(C126,TRUE),"")</f>
        <v/>
      </c>
      <c r="E126" s="27">
        <f>IF(A126&lt;=NN,_xlfn.NORM.S.DIST((SMALL(VALORES,NN+1-A126)-MEDIA)/SIGG,TRUE),"")</f>
        <v/>
      </c>
      <c r="F126" s="14">
        <f>IF(A126&lt;=NN,(2*A126-1)*(LN(D126)+LN(1-E126)),"")</f>
        <v/>
      </c>
      <c r="G126" s="14">
        <f>IF(A126&lt;=NN,_xlfn.NORM.S.INV((A126-0.375)/(NN+0.25)),"")</f>
        <v/>
      </c>
      <c r="H126" s="43">
        <f>IF(A126&lt;=NN,B126,NA())</f>
        <v/>
      </c>
      <c r="I126" s="31">
        <f>IF(A126&lt;=NN,G126,NA())</f>
        <v/>
      </c>
    </row>
    <row r="127">
      <c r="A127" s="13" t="n">
        <v>113</v>
      </c>
      <c r="B127" s="42">
        <f>IF(A127&lt;=NN,SMALL(VALORES,A127),"")</f>
        <v/>
      </c>
      <c r="C127" s="14">
        <f>IF(A127&lt;=NN,(B127-MEDIA)/SIGG,"")</f>
        <v/>
      </c>
      <c r="D127" s="27">
        <f>IF(A127&lt;=NN,_xlfn.NORM.S.DIST(C127,TRUE),"")</f>
        <v/>
      </c>
      <c r="E127" s="27">
        <f>IF(A127&lt;=NN,_xlfn.NORM.S.DIST((SMALL(VALORES,NN+1-A127)-MEDIA)/SIGG,TRUE),"")</f>
        <v/>
      </c>
      <c r="F127" s="14">
        <f>IF(A127&lt;=NN,(2*A127-1)*(LN(D127)+LN(1-E127)),"")</f>
        <v/>
      </c>
      <c r="G127" s="14">
        <f>IF(A127&lt;=NN,_xlfn.NORM.S.INV((A127-0.375)/(NN+0.25)),"")</f>
        <v/>
      </c>
      <c r="H127" s="43">
        <f>IF(A127&lt;=NN,B127,NA())</f>
        <v/>
      </c>
      <c r="I127" s="31">
        <f>IF(A127&lt;=NN,G127,NA())</f>
        <v/>
      </c>
    </row>
    <row r="128">
      <c r="A128" s="13" t="n">
        <v>114</v>
      </c>
      <c r="B128" s="42">
        <f>IF(A128&lt;=NN,SMALL(VALORES,A128),"")</f>
        <v/>
      </c>
      <c r="C128" s="14">
        <f>IF(A128&lt;=NN,(B128-MEDIA)/SIGG,"")</f>
        <v/>
      </c>
      <c r="D128" s="27">
        <f>IF(A128&lt;=NN,_xlfn.NORM.S.DIST(C128,TRUE),"")</f>
        <v/>
      </c>
      <c r="E128" s="27">
        <f>IF(A128&lt;=NN,_xlfn.NORM.S.DIST((SMALL(VALORES,NN+1-A128)-MEDIA)/SIGG,TRUE),"")</f>
        <v/>
      </c>
      <c r="F128" s="14">
        <f>IF(A128&lt;=NN,(2*A128-1)*(LN(D128)+LN(1-E128)),"")</f>
        <v/>
      </c>
      <c r="G128" s="14">
        <f>IF(A128&lt;=NN,_xlfn.NORM.S.INV((A128-0.375)/(NN+0.25)),"")</f>
        <v/>
      </c>
      <c r="H128" s="43">
        <f>IF(A128&lt;=NN,B128,NA())</f>
        <v/>
      </c>
      <c r="I128" s="31">
        <f>IF(A128&lt;=NN,G128,NA())</f>
        <v/>
      </c>
    </row>
    <row r="129">
      <c r="A129" s="13" t="n">
        <v>115</v>
      </c>
      <c r="B129" s="42">
        <f>IF(A129&lt;=NN,SMALL(VALORES,A129),"")</f>
        <v/>
      </c>
      <c r="C129" s="14">
        <f>IF(A129&lt;=NN,(B129-MEDIA)/SIGG,"")</f>
        <v/>
      </c>
      <c r="D129" s="27">
        <f>IF(A129&lt;=NN,_xlfn.NORM.S.DIST(C129,TRUE),"")</f>
        <v/>
      </c>
      <c r="E129" s="27">
        <f>IF(A129&lt;=NN,_xlfn.NORM.S.DIST((SMALL(VALORES,NN+1-A129)-MEDIA)/SIGG,TRUE),"")</f>
        <v/>
      </c>
      <c r="F129" s="14">
        <f>IF(A129&lt;=NN,(2*A129-1)*(LN(D129)+LN(1-E129)),"")</f>
        <v/>
      </c>
      <c r="G129" s="14">
        <f>IF(A129&lt;=NN,_xlfn.NORM.S.INV((A129-0.375)/(NN+0.25)),"")</f>
        <v/>
      </c>
      <c r="H129" s="43">
        <f>IF(A129&lt;=NN,B129,NA())</f>
        <v/>
      </c>
      <c r="I129" s="31">
        <f>IF(A129&lt;=NN,G129,NA())</f>
        <v/>
      </c>
    </row>
    <row r="130">
      <c r="A130" s="13" t="n">
        <v>116</v>
      </c>
      <c r="B130" s="42">
        <f>IF(A130&lt;=NN,SMALL(VALORES,A130),"")</f>
        <v/>
      </c>
      <c r="C130" s="14">
        <f>IF(A130&lt;=NN,(B130-MEDIA)/SIGG,"")</f>
        <v/>
      </c>
      <c r="D130" s="27">
        <f>IF(A130&lt;=NN,_xlfn.NORM.S.DIST(C130,TRUE),"")</f>
        <v/>
      </c>
      <c r="E130" s="27">
        <f>IF(A130&lt;=NN,_xlfn.NORM.S.DIST((SMALL(VALORES,NN+1-A130)-MEDIA)/SIGG,TRUE),"")</f>
        <v/>
      </c>
      <c r="F130" s="14">
        <f>IF(A130&lt;=NN,(2*A130-1)*(LN(D130)+LN(1-E130)),"")</f>
        <v/>
      </c>
      <c r="G130" s="14">
        <f>IF(A130&lt;=NN,_xlfn.NORM.S.INV((A130-0.375)/(NN+0.25)),"")</f>
        <v/>
      </c>
      <c r="H130" s="43">
        <f>IF(A130&lt;=NN,B130,NA())</f>
        <v/>
      </c>
      <c r="I130" s="31">
        <f>IF(A130&lt;=NN,G130,NA())</f>
        <v/>
      </c>
    </row>
    <row r="131">
      <c r="A131" s="13" t="n">
        <v>117</v>
      </c>
      <c r="B131" s="42">
        <f>IF(A131&lt;=NN,SMALL(VALORES,A131),"")</f>
        <v/>
      </c>
      <c r="C131" s="14">
        <f>IF(A131&lt;=NN,(B131-MEDIA)/SIGG,"")</f>
        <v/>
      </c>
      <c r="D131" s="27">
        <f>IF(A131&lt;=NN,_xlfn.NORM.S.DIST(C131,TRUE),"")</f>
        <v/>
      </c>
      <c r="E131" s="27">
        <f>IF(A131&lt;=NN,_xlfn.NORM.S.DIST((SMALL(VALORES,NN+1-A131)-MEDIA)/SIGG,TRUE),"")</f>
        <v/>
      </c>
      <c r="F131" s="14">
        <f>IF(A131&lt;=NN,(2*A131-1)*(LN(D131)+LN(1-E131)),"")</f>
        <v/>
      </c>
      <c r="G131" s="14">
        <f>IF(A131&lt;=NN,_xlfn.NORM.S.INV((A131-0.375)/(NN+0.25)),"")</f>
        <v/>
      </c>
      <c r="H131" s="43">
        <f>IF(A131&lt;=NN,B131,NA())</f>
        <v/>
      </c>
      <c r="I131" s="31">
        <f>IF(A131&lt;=NN,G131,NA())</f>
        <v/>
      </c>
    </row>
    <row r="132">
      <c r="A132" s="13" t="n">
        <v>118</v>
      </c>
      <c r="B132" s="42">
        <f>IF(A132&lt;=NN,SMALL(VALORES,A132),"")</f>
        <v/>
      </c>
      <c r="C132" s="14">
        <f>IF(A132&lt;=NN,(B132-MEDIA)/SIGG,"")</f>
        <v/>
      </c>
      <c r="D132" s="27">
        <f>IF(A132&lt;=NN,_xlfn.NORM.S.DIST(C132,TRUE),"")</f>
        <v/>
      </c>
      <c r="E132" s="27">
        <f>IF(A132&lt;=NN,_xlfn.NORM.S.DIST((SMALL(VALORES,NN+1-A132)-MEDIA)/SIGG,TRUE),"")</f>
        <v/>
      </c>
      <c r="F132" s="14">
        <f>IF(A132&lt;=NN,(2*A132-1)*(LN(D132)+LN(1-E132)),"")</f>
        <v/>
      </c>
      <c r="G132" s="14">
        <f>IF(A132&lt;=NN,_xlfn.NORM.S.INV((A132-0.375)/(NN+0.25)),"")</f>
        <v/>
      </c>
      <c r="H132" s="43">
        <f>IF(A132&lt;=NN,B132,NA())</f>
        <v/>
      </c>
      <c r="I132" s="31">
        <f>IF(A132&lt;=NN,G132,NA())</f>
        <v/>
      </c>
    </row>
    <row r="133">
      <c r="A133" s="13" t="n">
        <v>119</v>
      </c>
      <c r="B133" s="42">
        <f>IF(A133&lt;=NN,SMALL(VALORES,A133),"")</f>
        <v/>
      </c>
      <c r="C133" s="14">
        <f>IF(A133&lt;=NN,(B133-MEDIA)/SIGG,"")</f>
        <v/>
      </c>
      <c r="D133" s="27">
        <f>IF(A133&lt;=NN,_xlfn.NORM.S.DIST(C133,TRUE),"")</f>
        <v/>
      </c>
      <c r="E133" s="27">
        <f>IF(A133&lt;=NN,_xlfn.NORM.S.DIST((SMALL(VALORES,NN+1-A133)-MEDIA)/SIGG,TRUE),"")</f>
        <v/>
      </c>
      <c r="F133" s="14">
        <f>IF(A133&lt;=NN,(2*A133-1)*(LN(D133)+LN(1-E133)),"")</f>
        <v/>
      </c>
      <c r="G133" s="14">
        <f>IF(A133&lt;=NN,_xlfn.NORM.S.INV((A133-0.375)/(NN+0.25)),"")</f>
        <v/>
      </c>
      <c r="H133" s="43">
        <f>IF(A133&lt;=NN,B133,NA())</f>
        <v/>
      </c>
      <c r="I133" s="31">
        <f>IF(A133&lt;=NN,G133,NA())</f>
        <v/>
      </c>
    </row>
    <row r="134">
      <c r="A134" s="13" t="n">
        <v>120</v>
      </c>
      <c r="B134" s="42">
        <f>IF(A134&lt;=NN,SMALL(VALORES,A134),"")</f>
        <v/>
      </c>
      <c r="C134" s="14">
        <f>IF(A134&lt;=NN,(B134-MEDIA)/SIGG,"")</f>
        <v/>
      </c>
      <c r="D134" s="27">
        <f>IF(A134&lt;=NN,_xlfn.NORM.S.DIST(C134,TRUE),"")</f>
        <v/>
      </c>
      <c r="E134" s="27">
        <f>IF(A134&lt;=NN,_xlfn.NORM.S.DIST((SMALL(VALORES,NN+1-A134)-MEDIA)/SIGG,TRUE),"")</f>
        <v/>
      </c>
      <c r="F134" s="14">
        <f>IF(A134&lt;=NN,(2*A134-1)*(LN(D134)+LN(1-E134)),"")</f>
        <v/>
      </c>
      <c r="G134" s="14">
        <f>IF(A134&lt;=NN,_xlfn.NORM.S.INV((A134-0.375)/(NN+0.25)),"")</f>
        <v/>
      </c>
      <c r="H134" s="43">
        <f>IF(A134&lt;=NN,B134,NA())</f>
        <v/>
      </c>
      <c r="I134" s="31">
        <f>IF(A134&lt;=NN,G134,NA())</f>
        <v/>
      </c>
    </row>
    <row r="135">
      <c r="A135" s="13" t="n">
        <v>121</v>
      </c>
      <c r="B135" s="42">
        <f>IF(A135&lt;=NN,SMALL(VALORES,A135),"")</f>
        <v/>
      </c>
      <c r="C135" s="14">
        <f>IF(A135&lt;=NN,(B135-MEDIA)/SIGG,"")</f>
        <v/>
      </c>
      <c r="D135" s="27">
        <f>IF(A135&lt;=NN,_xlfn.NORM.S.DIST(C135,TRUE),"")</f>
        <v/>
      </c>
      <c r="E135" s="27">
        <f>IF(A135&lt;=NN,_xlfn.NORM.S.DIST((SMALL(VALORES,NN+1-A135)-MEDIA)/SIGG,TRUE),"")</f>
        <v/>
      </c>
      <c r="F135" s="14">
        <f>IF(A135&lt;=NN,(2*A135-1)*(LN(D135)+LN(1-E135)),"")</f>
        <v/>
      </c>
      <c r="G135" s="14">
        <f>IF(A135&lt;=NN,_xlfn.NORM.S.INV((A135-0.375)/(NN+0.25)),"")</f>
        <v/>
      </c>
      <c r="H135" s="43">
        <f>IF(A135&lt;=NN,B135,NA())</f>
        <v/>
      </c>
      <c r="I135" s="31">
        <f>IF(A135&lt;=NN,G135,NA())</f>
        <v/>
      </c>
    </row>
    <row r="136">
      <c r="A136" s="13" t="n">
        <v>122</v>
      </c>
      <c r="B136" s="42">
        <f>IF(A136&lt;=NN,SMALL(VALORES,A136),"")</f>
        <v/>
      </c>
      <c r="C136" s="14">
        <f>IF(A136&lt;=NN,(B136-MEDIA)/SIGG,"")</f>
        <v/>
      </c>
      <c r="D136" s="27">
        <f>IF(A136&lt;=NN,_xlfn.NORM.S.DIST(C136,TRUE),"")</f>
        <v/>
      </c>
      <c r="E136" s="27">
        <f>IF(A136&lt;=NN,_xlfn.NORM.S.DIST((SMALL(VALORES,NN+1-A136)-MEDIA)/SIGG,TRUE),"")</f>
        <v/>
      </c>
      <c r="F136" s="14">
        <f>IF(A136&lt;=NN,(2*A136-1)*(LN(D136)+LN(1-E136)),"")</f>
        <v/>
      </c>
      <c r="G136" s="14">
        <f>IF(A136&lt;=NN,_xlfn.NORM.S.INV((A136-0.375)/(NN+0.25)),"")</f>
        <v/>
      </c>
      <c r="H136" s="43">
        <f>IF(A136&lt;=NN,B136,NA())</f>
        <v/>
      </c>
      <c r="I136" s="31">
        <f>IF(A136&lt;=NN,G136,NA())</f>
        <v/>
      </c>
    </row>
    <row r="137">
      <c r="A137" s="13" t="n">
        <v>123</v>
      </c>
      <c r="B137" s="42">
        <f>IF(A137&lt;=NN,SMALL(VALORES,A137),"")</f>
        <v/>
      </c>
      <c r="C137" s="14">
        <f>IF(A137&lt;=NN,(B137-MEDIA)/SIGG,"")</f>
        <v/>
      </c>
      <c r="D137" s="27">
        <f>IF(A137&lt;=NN,_xlfn.NORM.S.DIST(C137,TRUE),"")</f>
        <v/>
      </c>
      <c r="E137" s="27">
        <f>IF(A137&lt;=NN,_xlfn.NORM.S.DIST((SMALL(VALORES,NN+1-A137)-MEDIA)/SIGG,TRUE),"")</f>
        <v/>
      </c>
      <c r="F137" s="14">
        <f>IF(A137&lt;=NN,(2*A137-1)*(LN(D137)+LN(1-E137)),"")</f>
        <v/>
      </c>
      <c r="G137" s="14">
        <f>IF(A137&lt;=NN,_xlfn.NORM.S.INV((A137-0.375)/(NN+0.25)),"")</f>
        <v/>
      </c>
      <c r="H137" s="43">
        <f>IF(A137&lt;=NN,B137,NA())</f>
        <v/>
      </c>
      <c r="I137" s="31">
        <f>IF(A137&lt;=NN,G137,NA())</f>
        <v/>
      </c>
    </row>
    <row r="138">
      <c r="A138" s="13" t="n">
        <v>124</v>
      </c>
      <c r="B138" s="42">
        <f>IF(A138&lt;=NN,SMALL(VALORES,A138),"")</f>
        <v/>
      </c>
      <c r="C138" s="14">
        <f>IF(A138&lt;=NN,(B138-MEDIA)/SIGG,"")</f>
        <v/>
      </c>
      <c r="D138" s="27">
        <f>IF(A138&lt;=NN,_xlfn.NORM.S.DIST(C138,TRUE),"")</f>
        <v/>
      </c>
      <c r="E138" s="27">
        <f>IF(A138&lt;=NN,_xlfn.NORM.S.DIST((SMALL(VALORES,NN+1-A138)-MEDIA)/SIGG,TRUE),"")</f>
        <v/>
      </c>
      <c r="F138" s="14">
        <f>IF(A138&lt;=NN,(2*A138-1)*(LN(D138)+LN(1-E138)),"")</f>
        <v/>
      </c>
      <c r="G138" s="14">
        <f>IF(A138&lt;=NN,_xlfn.NORM.S.INV((A138-0.375)/(NN+0.25)),"")</f>
        <v/>
      </c>
      <c r="H138" s="43">
        <f>IF(A138&lt;=NN,B138,NA())</f>
        <v/>
      </c>
      <c r="I138" s="31">
        <f>IF(A138&lt;=NN,G138,NA())</f>
        <v/>
      </c>
    </row>
    <row r="139">
      <c r="A139" s="13" t="n">
        <v>125</v>
      </c>
      <c r="B139" s="42">
        <f>IF(A139&lt;=NN,SMALL(VALORES,A139),"")</f>
        <v/>
      </c>
      <c r="C139" s="14">
        <f>IF(A139&lt;=NN,(B139-MEDIA)/SIGG,"")</f>
        <v/>
      </c>
      <c r="D139" s="27">
        <f>IF(A139&lt;=NN,_xlfn.NORM.S.DIST(C139,TRUE),"")</f>
        <v/>
      </c>
      <c r="E139" s="27">
        <f>IF(A139&lt;=NN,_xlfn.NORM.S.DIST((SMALL(VALORES,NN+1-A139)-MEDIA)/SIGG,TRUE),"")</f>
        <v/>
      </c>
      <c r="F139" s="14">
        <f>IF(A139&lt;=NN,(2*A139-1)*(LN(D139)+LN(1-E139)),"")</f>
        <v/>
      </c>
      <c r="G139" s="14">
        <f>IF(A139&lt;=NN,_xlfn.NORM.S.INV((A139-0.375)/(NN+0.25)),"")</f>
        <v/>
      </c>
      <c r="H139" s="43">
        <f>IF(A139&lt;=NN,B139,NA())</f>
        <v/>
      </c>
      <c r="I139" s="31">
        <f>IF(A139&lt;=NN,G139,NA())</f>
        <v/>
      </c>
    </row>
    <row r="140">
      <c r="A140" s="13" t="n">
        <v>126</v>
      </c>
      <c r="B140" s="42">
        <f>IF(A140&lt;=NN,SMALL(VALORES,A140),"")</f>
        <v/>
      </c>
      <c r="C140" s="14">
        <f>IF(A140&lt;=NN,(B140-MEDIA)/SIGG,"")</f>
        <v/>
      </c>
      <c r="D140" s="27">
        <f>IF(A140&lt;=NN,_xlfn.NORM.S.DIST(C140,TRUE),"")</f>
        <v/>
      </c>
      <c r="E140" s="27">
        <f>IF(A140&lt;=NN,_xlfn.NORM.S.DIST((SMALL(VALORES,NN+1-A140)-MEDIA)/SIGG,TRUE),"")</f>
        <v/>
      </c>
      <c r="F140" s="14">
        <f>IF(A140&lt;=NN,(2*A140-1)*(LN(D140)+LN(1-E140)),"")</f>
        <v/>
      </c>
      <c r="G140" s="14">
        <f>IF(A140&lt;=NN,_xlfn.NORM.S.INV((A140-0.375)/(NN+0.25)),"")</f>
        <v/>
      </c>
      <c r="H140" s="43">
        <f>IF(A140&lt;=NN,B140,NA())</f>
        <v/>
      </c>
      <c r="I140" s="31">
        <f>IF(A140&lt;=NN,G140,NA())</f>
        <v/>
      </c>
    </row>
    <row r="141">
      <c r="A141" s="13" t="n">
        <v>127</v>
      </c>
      <c r="B141" s="42">
        <f>IF(A141&lt;=NN,SMALL(VALORES,A141),"")</f>
        <v/>
      </c>
      <c r="C141" s="14">
        <f>IF(A141&lt;=NN,(B141-MEDIA)/SIGG,"")</f>
        <v/>
      </c>
      <c r="D141" s="27">
        <f>IF(A141&lt;=NN,_xlfn.NORM.S.DIST(C141,TRUE),"")</f>
        <v/>
      </c>
      <c r="E141" s="27">
        <f>IF(A141&lt;=NN,_xlfn.NORM.S.DIST((SMALL(VALORES,NN+1-A141)-MEDIA)/SIGG,TRUE),"")</f>
        <v/>
      </c>
      <c r="F141" s="14">
        <f>IF(A141&lt;=NN,(2*A141-1)*(LN(D141)+LN(1-E141)),"")</f>
        <v/>
      </c>
      <c r="G141" s="14">
        <f>IF(A141&lt;=NN,_xlfn.NORM.S.INV((A141-0.375)/(NN+0.25)),"")</f>
        <v/>
      </c>
      <c r="H141" s="43">
        <f>IF(A141&lt;=NN,B141,NA())</f>
        <v/>
      </c>
      <c r="I141" s="31">
        <f>IF(A141&lt;=NN,G141,NA())</f>
        <v/>
      </c>
    </row>
    <row r="142">
      <c r="A142" s="13" t="n">
        <v>128</v>
      </c>
      <c r="B142" s="42">
        <f>IF(A142&lt;=NN,SMALL(VALORES,A142),"")</f>
        <v/>
      </c>
      <c r="C142" s="14">
        <f>IF(A142&lt;=NN,(B142-MEDIA)/SIGG,"")</f>
        <v/>
      </c>
      <c r="D142" s="27">
        <f>IF(A142&lt;=NN,_xlfn.NORM.S.DIST(C142,TRUE),"")</f>
        <v/>
      </c>
      <c r="E142" s="27">
        <f>IF(A142&lt;=NN,_xlfn.NORM.S.DIST((SMALL(VALORES,NN+1-A142)-MEDIA)/SIGG,TRUE),"")</f>
        <v/>
      </c>
      <c r="F142" s="14">
        <f>IF(A142&lt;=NN,(2*A142-1)*(LN(D142)+LN(1-E142)),"")</f>
        <v/>
      </c>
      <c r="G142" s="14">
        <f>IF(A142&lt;=NN,_xlfn.NORM.S.INV((A142-0.375)/(NN+0.25)),"")</f>
        <v/>
      </c>
      <c r="H142" s="43">
        <f>IF(A142&lt;=NN,B142,NA())</f>
        <v/>
      </c>
      <c r="I142" s="31">
        <f>IF(A142&lt;=NN,G142,NA())</f>
        <v/>
      </c>
    </row>
    <row r="143">
      <c r="A143" s="13" t="n">
        <v>129</v>
      </c>
      <c r="B143" s="42">
        <f>IF(A143&lt;=NN,SMALL(VALORES,A143),"")</f>
        <v/>
      </c>
      <c r="C143" s="14">
        <f>IF(A143&lt;=NN,(B143-MEDIA)/SIGG,"")</f>
        <v/>
      </c>
      <c r="D143" s="27">
        <f>IF(A143&lt;=NN,_xlfn.NORM.S.DIST(C143,TRUE),"")</f>
        <v/>
      </c>
      <c r="E143" s="27">
        <f>IF(A143&lt;=NN,_xlfn.NORM.S.DIST((SMALL(VALORES,NN+1-A143)-MEDIA)/SIGG,TRUE),"")</f>
        <v/>
      </c>
      <c r="F143" s="14">
        <f>IF(A143&lt;=NN,(2*A143-1)*(LN(D143)+LN(1-E143)),"")</f>
        <v/>
      </c>
      <c r="G143" s="14">
        <f>IF(A143&lt;=NN,_xlfn.NORM.S.INV((A143-0.375)/(NN+0.25)),"")</f>
        <v/>
      </c>
      <c r="H143" s="43">
        <f>IF(A143&lt;=NN,B143,NA())</f>
        <v/>
      </c>
      <c r="I143" s="31">
        <f>IF(A143&lt;=NN,G143,NA())</f>
        <v/>
      </c>
    </row>
    <row r="144">
      <c r="A144" s="13" t="n">
        <v>130</v>
      </c>
      <c r="B144" s="42">
        <f>IF(A144&lt;=NN,SMALL(VALORES,A144),"")</f>
        <v/>
      </c>
      <c r="C144" s="14">
        <f>IF(A144&lt;=NN,(B144-MEDIA)/SIGG,"")</f>
        <v/>
      </c>
      <c r="D144" s="27">
        <f>IF(A144&lt;=NN,_xlfn.NORM.S.DIST(C144,TRUE),"")</f>
        <v/>
      </c>
      <c r="E144" s="27">
        <f>IF(A144&lt;=NN,_xlfn.NORM.S.DIST((SMALL(VALORES,NN+1-A144)-MEDIA)/SIGG,TRUE),"")</f>
        <v/>
      </c>
      <c r="F144" s="14">
        <f>IF(A144&lt;=NN,(2*A144-1)*(LN(D144)+LN(1-E144)),"")</f>
        <v/>
      </c>
      <c r="G144" s="14">
        <f>IF(A144&lt;=NN,_xlfn.NORM.S.INV((A144-0.375)/(NN+0.25)),"")</f>
        <v/>
      </c>
      <c r="H144" s="43">
        <f>IF(A144&lt;=NN,B144,NA())</f>
        <v/>
      </c>
      <c r="I144" s="31">
        <f>IF(A144&lt;=NN,G144,NA())</f>
        <v/>
      </c>
    </row>
    <row r="145">
      <c r="A145" s="13" t="n">
        <v>131</v>
      </c>
      <c r="B145" s="42">
        <f>IF(A145&lt;=NN,SMALL(VALORES,A145),"")</f>
        <v/>
      </c>
      <c r="C145" s="14">
        <f>IF(A145&lt;=NN,(B145-MEDIA)/SIGG,"")</f>
        <v/>
      </c>
      <c r="D145" s="27">
        <f>IF(A145&lt;=NN,_xlfn.NORM.S.DIST(C145,TRUE),"")</f>
        <v/>
      </c>
      <c r="E145" s="27">
        <f>IF(A145&lt;=NN,_xlfn.NORM.S.DIST((SMALL(VALORES,NN+1-A145)-MEDIA)/SIGG,TRUE),"")</f>
        <v/>
      </c>
      <c r="F145" s="14">
        <f>IF(A145&lt;=NN,(2*A145-1)*(LN(D145)+LN(1-E145)),"")</f>
        <v/>
      </c>
      <c r="G145" s="14">
        <f>IF(A145&lt;=NN,_xlfn.NORM.S.INV((A145-0.375)/(NN+0.25)),"")</f>
        <v/>
      </c>
      <c r="H145" s="43">
        <f>IF(A145&lt;=NN,B145,NA())</f>
        <v/>
      </c>
      <c r="I145" s="31">
        <f>IF(A145&lt;=NN,G145,NA())</f>
        <v/>
      </c>
    </row>
    <row r="146">
      <c r="A146" s="13" t="n">
        <v>132</v>
      </c>
      <c r="B146" s="42">
        <f>IF(A146&lt;=NN,SMALL(VALORES,A146),"")</f>
        <v/>
      </c>
      <c r="C146" s="14">
        <f>IF(A146&lt;=NN,(B146-MEDIA)/SIGG,"")</f>
        <v/>
      </c>
      <c r="D146" s="27">
        <f>IF(A146&lt;=NN,_xlfn.NORM.S.DIST(C146,TRUE),"")</f>
        <v/>
      </c>
      <c r="E146" s="27">
        <f>IF(A146&lt;=NN,_xlfn.NORM.S.DIST((SMALL(VALORES,NN+1-A146)-MEDIA)/SIGG,TRUE),"")</f>
        <v/>
      </c>
      <c r="F146" s="14">
        <f>IF(A146&lt;=NN,(2*A146-1)*(LN(D146)+LN(1-E146)),"")</f>
        <v/>
      </c>
      <c r="G146" s="14">
        <f>IF(A146&lt;=NN,_xlfn.NORM.S.INV((A146-0.375)/(NN+0.25)),"")</f>
        <v/>
      </c>
      <c r="H146" s="43">
        <f>IF(A146&lt;=NN,B146,NA())</f>
        <v/>
      </c>
      <c r="I146" s="31">
        <f>IF(A146&lt;=NN,G146,NA())</f>
        <v/>
      </c>
    </row>
    <row r="147">
      <c r="A147" s="13" t="n">
        <v>133</v>
      </c>
      <c r="B147" s="42">
        <f>IF(A147&lt;=NN,SMALL(VALORES,A147),"")</f>
        <v/>
      </c>
      <c r="C147" s="14">
        <f>IF(A147&lt;=NN,(B147-MEDIA)/SIGG,"")</f>
        <v/>
      </c>
      <c r="D147" s="27">
        <f>IF(A147&lt;=NN,_xlfn.NORM.S.DIST(C147,TRUE),"")</f>
        <v/>
      </c>
      <c r="E147" s="27">
        <f>IF(A147&lt;=NN,_xlfn.NORM.S.DIST((SMALL(VALORES,NN+1-A147)-MEDIA)/SIGG,TRUE),"")</f>
        <v/>
      </c>
      <c r="F147" s="14">
        <f>IF(A147&lt;=NN,(2*A147-1)*(LN(D147)+LN(1-E147)),"")</f>
        <v/>
      </c>
      <c r="G147" s="14">
        <f>IF(A147&lt;=NN,_xlfn.NORM.S.INV((A147-0.375)/(NN+0.25)),"")</f>
        <v/>
      </c>
      <c r="H147" s="43">
        <f>IF(A147&lt;=NN,B147,NA())</f>
        <v/>
      </c>
      <c r="I147" s="31">
        <f>IF(A147&lt;=NN,G147,NA())</f>
        <v/>
      </c>
    </row>
    <row r="148">
      <c r="A148" s="13" t="n">
        <v>134</v>
      </c>
      <c r="B148" s="42">
        <f>IF(A148&lt;=NN,SMALL(VALORES,A148),"")</f>
        <v/>
      </c>
      <c r="C148" s="14">
        <f>IF(A148&lt;=NN,(B148-MEDIA)/SIGG,"")</f>
        <v/>
      </c>
      <c r="D148" s="27">
        <f>IF(A148&lt;=NN,_xlfn.NORM.S.DIST(C148,TRUE),"")</f>
        <v/>
      </c>
      <c r="E148" s="27">
        <f>IF(A148&lt;=NN,_xlfn.NORM.S.DIST((SMALL(VALORES,NN+1-A148)-MEDIA)/SIGG,TRUE),"")</f>
        <v/>
      </c>
      <c r="F148" s="14">
        <f>IF(A148&lt;=NN,(2*A148-1)*(LN(D148)+LN(1-E148)),"")</f>
        <v/>
      </c>
      <c r="G148" s="14">
        <f>IF(A148&lt;=NN,_xlfn.NORM.S.INV((A148-0.375)/(NN+0.25)),"")</f>
        <v/>
      </c>
      <c r="H148" s="43">
        <f>IF(A148&lt;=NN,B148,NA())</f>
        <v/>
      </c>
      <c r="I148" s="31">
        <f>IF(A148&lt;=NN,G148,NA())</f>
        <v/>
      </c>
    </row>
    <row r="149">
      <c r="A149" s="13" t="n">
        <v>135</v>
      </c>
      <c r="B149" s="42">
        <f>IF(A149&lt;=NN,SMALL(VALORES,A149),"")</f>
        <v/>
      </c>
      <c r="C149" s="14">
        <f>IF(A149&lt;=NN,(B149-MEDIA)/SIGG,"")</f>
        <v/>
      </c>
      <c r="D149" s="27">
        <f>IF(A149&lt;=NN,_xlfn.NORM.S.DIST(C149,TRUE),"")</f>
        <v/>
      </c>
      <c r="E149" s="27">
        <f>IF(A149&lt;=NN,_xlfn.NORM.S.DIST((SMALL(VALORES,NN+1-A149)-MEDIA)/SIGG,TRUE),"")</f>
        <v/>
      </c>
      <c r="F149" s="14">
        <f>IF(A149&lt;=NN,(2*A149-1)*(LN(D149)+LN(1-E149)),"")</f>
        <v/>
      </c>
      <c r="G149" s="14">
        <f>IF(A149&lt;=NN,_xlfn.NORM.S.INV((A149-0.375)/(NN+0.25)),"")</f>
        <v/>
      </c>
      <c r="H149" s="43">
        <f>IF(A149&lt;=NN,B149,NA())</f>
        <v/>
      </c>
      <c r="I149" s="31">
        <f>IF(A149&lt;=NN,G149,NA())</f>
        <v/>
      </c>
    </row>
    <row r="150">
      <c r="A150" s="13" t="n">
        <v>136</v>
      </c>
      <c r="B150" s="42">
        <f>IF(A150&lt;=NN,SMALL(VALORES,A150),"")</f>
        <v/>
      </c>
      <c r="C150" s="14">
        <f>IF(A150&lt;=NN,(B150-MEDIA)/SIGG,"")</f>
        <v/>
      </c>
      <c r="D150" s="27">
        <f>IF(A150&lt;=NN,_xlfn.NORM.S.DIST(C150,TRUE),"")</f>
        <v/>
      </c>
      <c r="E150" s="27">
        <f>IF(A150&lt;=NN,_xlfn.NORM.S.DIST((SMALL(VALORES,NN+1-A150)-MEDIA)/SIGG,TRUE),"")</f>
        <v/>
      </c>
      <c r="F150" s="14">
        <f>IF(A150&lt;=NN,(2*A150-1)*(LN(D150)+LN(1-E150)),"")</f>
        <v/>
      </c>
      <c r="G150" s="14">
        <f>IF(A150&lt;=NN,_xlfn.NORM.S.INV((A150-0.375)/(NN+0.25)),"")</f>
        <v/>
      </c>
      <c r="H150" s="43">
        <f>IF(A150&lt;=NN,B150,NA())</f>
        <v/>
      </c>
      <c r="I150" s="31">
        <f>IF(A150&lt;=NN,G150,NA())</f>
        <v/>
      </c>
    </row>
    <row r="151">
      <c r="A151" s="13" t="n">
        <v>137</v>
      </c>
      <c r="B151" s="42">
        <f>IF(A151&lt;=NN,SMALL(VALORES,A151),"")</f>
        <v/>
      </c>
      <c r="C151" s="14">
        <f>IF(A151&lt;=NN,(B151-MEDIA)/SIGG,"")</f>
        <v/>
      </c>
      <c r="D151" s="27">
        <f>IF(A151&lt;=NN,_xlfn.NORM.S.DIST(C151,TRUE),"")</f>
        <v/>
      </c>
      <c r="E151" s="27">
        <f>IF(A151&lt;=NN,_xlfn.NORM.S.DIST((SMALL(VALORES,NN+1-A151)-MEDIA)/SIGG,TRUE),"")</f>
        <v/>
      </c>
      <c r="F151" s="14">
        <f>IF(A151&lt;=NN,(2*A151-1)*(LN(D151)+LN(1-E151)),"")</f>
        <v/>
      </c>
      <c r="G151" s="14">
        <f>IF(A151&lt;=NN,_xlfn.NORM.S.INV((A151-0.375)/(NN+0.25)),"")</f>
        <v/>
      </c>
      <c r="H151" s="43">
        <f>IF(A151&lt;=NN,B151,NA())</f>
        <v/>
      </c>
      <c r="I151" s="31">
        <f>IF(A151&lt;=NN,G151,NA())</f>
        <v/>
      </c>
    </row>
    <row r="152">
      <c r="A152" s="13" t="n">
        <v>138</v>
      </c>
      <c r="B152" s="42">
        <f>IF(A152&lt;=NN,SMALL(VALORES,A152),"")</f>
        <v/>
      </c>
      <c r="C152" s="14">
        <f>IF(A152&lt;=NN,(B152-MEDIA)/SIGG,"")</f>
        <v/>
      </c>
      <c r="D152" s="27">
        <f>IF(A152&lt;=NN,_xlfn.NORM.S.DIST(C152,TRUE),"")</f>
        <v/>
      </c>
      <c r="E152" s="27">
        <f>IF(A152&lt;=NN,_xlfn.NORM.S.DIST((SMALL(VALORES,NN+1-A152)-MEDIA)/SIGG,TRUE),"")</f>
        <v/>
      </c>
      <c r="F152" s="14">
        <f>IF(A152&lt;=NN,(2*A152-1)*(LN(D152)+LN(1-E152)),"")</f>
        <v/>
      </c>
      <c r="G152" s="14">
        <f>IF(A152&lt;=NN,_xlfn.NORM.S.INV((A152-0.375)/(NN+0.25)),"")</f>
        <v/>
      </c>
      <c r="H152" s="43">
        <f>IF(A152&lt;=NN,B152,NA())</f>
        <v/>
      </c>
      <c r="I152" s="31">
        <f>IF(A152&lt;=NN,G152,NA())</f>
        <v/>
      </c>
    </row>
    <row r="153">
      <c r="A153" s="13" t="n">
        <v>139</v>
      </c>
      <c r="B153" s="42">
        <f>IF(A153&lt;=NN,SMALL(VALORES,A153),"")</f>
        <v/>
      </c>
      <c r="C153" s="14">
        <f>IF(A153&lt;=NN,(B153-MEDIA)/SIGG,"")</f>
        <v/>
      </c>
      <c r="D153" s="27">
        <f>IF(A153&lt;=NN,_xlfn.NORM.S.DIST(C153,TRUE),"")</f>
        <v/>
      </c>
      <c r="E153" s="27">
        <f>IF(A153&lt;=NN,_xlfn.NORM.S.DIST((SMALL(VALORES,NN+1-A153)-MEDIA)/SIGG,TRUE),"")</f>
        <v/>
      </c>
      <c r="F153" s="14">
        <f>IF(A153&lt;=NN,(2*A153-1)*(LN(D153)+LN(1-E153)),"")</f>
        <v/>
      </c>
      <c r="G153" s="14">
        <f>IF(A153&lt;=NN,_xlfn.NORM.S.INV((A153-0.375)/(NN+0.25)),"")</f>
        <v/>
      </c>
      <c r="H153" s="43">
        <f>IF(A153&lt;=NN,B153,NA())</f>
        <v/>
      </c>
      <c r="I153" s="31">
        <f>IF(A153&lt;=NN,G153,NA())</f>
        <v/>
      </c>
    </row>
    <row r="154">
      <c r="A154" s="13" t="n">
        <v>140</v>
      </c>
      <c r="B154" s="42">
        <f>IF(A154&lt;=NN,SMALL(VALORES,A154),"")</f>
        <v/>
      </c>
      <c r="C154" s="14">
        <f>IF(A154&lt;=NN,(B154-MEDIA)/SIGG,"")</f>
        <v/>
      </c>
      <c r="D154" s="27">
        <f>IF(A154&lt;=NN,_xlfn.NORM.S.DIST(C154,TRUE),"")</f>
        <v/>
      </c>
      <c r="E154" s="27">
        <f>IF(A154&lt;=NN,_xlfn.NORM.S.DIST((SMALL(VALORES,NN+1-A154)-MEDIA)/SIGG,TRUE),"")</f>
        <v/>
      </c>
      <c r="F154" s="14">
        <f>IF(A154&lt;=NN,(2*A154-1)*(LN(D154)+LN(1-E154)),"")</f>
        <v/>
      </c>
      <c r="G154" s="14">
        <f>IF(A154&lt;=NN,_xlfn.NORM.S.INV((A154-0.375)/(NN+0.25)),"")</f>
        <v/>
      </c>
      <c r="H154" s="43">
        <f>IF(A154&lt;=NN,B154,NA())</f>
        <v/>
      </c>
      <c r="I154" s="31">
        <f>IF(A154&lt;=NN,G154,NA())</f>
        <v/>
      </c>
    </row>
    <row r="155">
      <c r="A155" s="13" t="n">
        <v>141</v>
      </c>
      <c r="B155" s="42">
        <f>IF(A155&lt;=NN,SMALL(VALORES,A155),"")</f>
        <v/>
      </c>
      <c r="C155" s="14">
        <f>IF(A155&lt;=NN,(B155-MEDIA)/SIGG,"")</f>
        <v/>
      </c>
      <c r="D155" s="27">
        <f>IF(A155&lt;=NN,_xlfn.NORM.S.DIST(C155,TRUE),"")</f>
        <v/>
      </c>
      <c r="E155" s="27">
        <f>IF(A155&lt;=NN,_xlfn.NORM.S.DIST((SMALL(VALORES,NN+1-A155)-MEDIA)/SIGG,TRUE),"")</f>
        <v/>
      </c>
      <c r="F155" s="14">
        <f>IF(A155&lt;=NN,(2*A155-1)*(LN(D155)+LN(1-E155)),"")</f>
        <v/>
      </c>
      <c r="G155" s="14">
        <f>IF(A155&lt;=NN,_xlfn.NORM.S.INV((A155-0.375)/(NN+0.25)),"")</f>
        <v/>
      </c>
      <c r="H155" s="43">
        <f>IF(A155&lt;=NN,B155,NA())</f>
        <v/>
      </c>
      <c r="I155" s="31">
        <f>IF(A155&lt;=NN,G155,NA())</f>
        <v/>
      </c>
    </row>
    <row r="156">
      <c r="A156" s="13" t="n">
        <v>142</v>
      </c>
      <c r="B156" s="42">
        <f>IF(A156&lt;=NN,SMALL(VALORES,A156),"")</f>
        <v/>
      </c>
      <c r="C156" s="14">
        <f>IF(A156&lt;=NN,(B156-MEDIA)/SIGG,"")</f>
        <v/>
      </c>
      <c r="D156" s="27">
        <f>IF(A156&lt;=NN,_xlfn.NORM.S.DIST(C156,TRUE),"")</f>
        <v/>
      </c>
      <c r="E156" s="27">
        <f>IF(A156&lt;=NN,_xlfn.NORM.S.DIST((SMALL(VALORES,NN+1-A156)-MEDIA)/SIGG,TRUE),"")</f>
        <v/>
      </c>
      <c r="F156" s="14">
        <f>IF(A156&lt;=NN,(2*A156-1)*(LN(D156)+LN(1-E156)),"")</f>
        <v/>
      </c>
      <c r="G156" s="14">
        <f>IF(A156&lt;=NN,_xlfn.NORM.S.INV((A156-0.375)/(NN+0.25)),"")</f>
        <v/>
      </c>
      <c r="H156" s="43">
        <f>IF(A156&lt;=NN,B156,NA())</f>
        <v/>
      </c>
      <c r="I156" s="31">
        <f>IF(A156&lt;=NN,G156,NA())</f>
        <v/>
      </c>
    </row>
    <row r="157">
      <c r="A157" s="13" t="n">
        <v>143</v>
      </c>
      <c r="B157" s="42">
        <f>IF(A157&lt;=NN,SMALL(VALORES,A157),"")</f>
        <v/>
      </c>
      <c r="C157" s="14">
        <f>IF(A157&lt;=NN,(B157-MEDIA)/SIGG,"")</f>
        <v/>
      </c>
      <c r="D157" s="27">
        <f>IF(A157&lt;=NN,_xlfn.NORM.S.DIST(C157,TRUE),"")</f>
        <v/>
      </c>
      <c r="E157" s="27">
        <f>IF(A157&lt;=NN,_xlfn.NORM.S.DIST((SMALL(VALORES,NN+1-A157)-MEDIA)/SIGG,TRUE),"")</f>
        <v/>
      </c>
      <c r="F157" s="14">
        <f>IF(A157&lt;=NN,(2*A157-1)*(LN(D157)+LN(1-E157)),"")</f>
        <v/>
      </c>
      <c r="G157" s="14">
        <f>IF(A157&lt;=NN,_xlfn.NORM.S.INV((A157-0.375)/(NN+0.25)),"")</f>
        <v/>
      </c>
      <c r="H157" s="43">
        <f>IF(A157&lt;=NN,B157,NA())</f>
        <v/>
      </c>
      <c r="I157" s="31">
        <f>IF(A157&lt;=NN,G157,NA())</f>
        <v/>
      </c>
    </row>
    <row r="158">
      <c r="A158" s="13" t="n">
        <v>144</v>
      </c>
      <c r="B158" s="42">
        <f>IF(A158&lt;=NN,SMALL(VALORES,A158),"")</f>
        <v/>
      </c>
      <c r="C158" s="14">
        <f>IF(A158&lt;=NN,(B158-MEDIA)/SIGG,"")</f>
        <v/>
      </c>
      <c r="D158" s="27">
        <f>IF(A158&lt;=NN,_xlfn.NORM.S.DIST(C158,TRUE),"")</f>
        <v/>
      </c>
      <c r="E158" s="27">
        <f>IF(A158&lt;=NN,_xlfn.NORM.S.DIST((SMALL(VALORES,NN+1-A158)-MEDIA)/SIGG,TRUE),"")</f>
        <v/>
      </c>
      <c r="F158" s="14">
        <f>IF(A158&lt;=NN,(2*A158-1)*(LN(D158)+LN(1-E158)),"")</f>
        <v/>
      </c>
      <c r="G158" s="14">
        <f>IF(A158&lt;=NN,_xlfn.NORM.S.INV((A158-0.375)/(NN+0.25)),"")</f>
        <v/>
      </c>
      <c r="H158" s="43">
        <f>IF(A158&lt;=NN,B158,NA())</f>
        <v/>
      </c>
      <c r="I158" s="31">
        <f>IF(A158&lt;=NN,G158,NA())</f>
        <v/>
      </c>
    </row>
    <row r="159">
      <c r="A159" s="13" t="n">
        <v>145</v>
      </c>
      <c r="B159" s="42">
        <f>IF(A159&lt;=NN,SMALL(VALORES,A159),"")</f>
        <v/>
      </c>
      <c r="C159" s="14">
        <f>IF(A159&lt;=NN,(B159-MEDIA)/SIGG,"")</f>
        <v/>
      </c>
      <c r="D159" s="27">
        <f>IF(A159&lt;=NN,_xlfn.NORM.S.DIST(C159,TRUE),"")</f>
        <v/>
      </c>
      <c r="E159" s="27">
        <f>IF(A159&lt;=NN,_xlfn.NORM.S.DIST((SMALL(VALORES,NN+1-A159)-MEDIA)/SIGG,TRUE),"")</f>
        <v/>
      </c>
      <c r="F159" s="14">
        <f>IF(A159&lt;=NN,(2*A159-1)*(LN(D159)+LN(1-E159)),"")</f>
        <v/>
      </c>
      <c r="G159" s="14">
        <f>IF(A159&lt;=NN,_xlfn.NORM.S.INV((A159-0.375)/(NN+0.25)),"")</f>
        <v/>
      </c>
      <c r="H159" s="43">
        <f>IF(A159&lt;=NN,B159,NA())</f>
        <v/>
      </c>
      <c r="I159" s="31">
        <f>IF(A159&lt;=NN,G159,NA())</f>
        <v/>
      </c>
    </row>
    <row r="160">
      <c r="A160" s="13" t="n">
        <v>146</v>
      </c>
      <c r="B160" s="42">
        <f>IF(A160&lt;=NN,SMALL(VALORES,A160),"")</f>
        <v/>
      </c>
      <c r="C160" s="14">
        <f>IF(A160&lt;=NN,(B160-MEDIA)/SIGG,"")</f>
        <v/>
      </c>
      <c r="D160" s="27">
        <f>IF(A160&lt;=NN,_xlfn.NORM.S.DIST(C160,TRUE),"")</f>
        <v/>
      </c>
      <c r="E160" s="27">
        <f>IF(A160&lt;=NN,_xlfn.NORM.S.DIST((SMALL(VALORES,NN+1-A160)-MEDIA)/SIGG,TRUE),"")</f>
        <v/>
      </c>
      <c r="F160" s="14">
        <f>IF(A160&lt;=NN,(2*A160-1)*(LN(D160)+LN(1-E160)),"")</f>
        <v/>
      </c>
      <c r="G160" s="14">
        <f>IF(A160&lt;=NN,_xlfn.NORM.S.INV((A160-0.375)/(NN+0.25)),"")</f>
        <v/>
      </c>
      <c r="H160" s="43">
        <f>IF(A160&lt;=NN,B160,NA())</f>
        <v/>
      </c>
      <c r="I160" s="31">
        <f>IF(A160&lt;=NN,G160,NA())</f>
        <v/>
      </c>
    </row>
    <row r="161">
      <c r="A161" s="13" t="n">
        <v>147</v>
      </c>
      <c r="B161" s="42">
        <f>IF(A161&lt;=NN,SMALL(VALORES,A161),"")</f>
        <v/>
      </c>
      <c r="C161" s="14">
        <f>IF(A161&lt;=NN,(B161-MEDIA)/SIGG,"")</f>
        <v/>
      </c>
      <c r="D161" s="27">
        <f>IF(A161&lt;=NN,_xlfn.NORM.S.DIST(C161,TRUE),"")</f>
        <v/>
      </c>
      <c r="E161" s="27">
        <f>IF(A161&lt;=NN,_xlfn.NORM.S.DIST((SMALL(VALORES,NN+1-A161)-MEDIA)/SIGG,TRUE),"")</f>
        <v/>
      </c>
      <c r="F161" s="14">
        <f>IF(A161&lt;=NN,(2*A161-1)*(LN(D161)+LN(1-E161)),"")</f>
        <v/>
      </c>
      <c r="G161" s="14">
        <f>IF(A161&lt;=NN,_xlfn.NORM.S.INV((A161-0.375)/(NN+0.25)),"")</f>
        <v/>
      </c>
      <c r="H161" s="43">
        <f>IF(A161&lt;=NN,B161,NA())</f>
        <v/>
      </c>
      <c r="I161" s="31">
        <f>IF(A161&lt;=NN,G161,NA())</f>
        <v/>
      </c>
    </row>
    <row r="162">
      <c r="A162" s="13" t="n">
        <v>148</v>
      </c>
      <c r="B162" s="42">
        <f>IF(A162&lt;=NN,SMALL(VALORES,A162),"")</f>
        <v/>
      </c>
      <c r="C162" s="14">
        <f>IF(A162&lt;=NN,(B162-MEDIA)/SIGG,"")</f>
        <v/>
      </c>
      <c r="D162" s="27">
        <f>IF(A162&lt;=NN,_xlfn.NORM.S.DIST(C162,TRUE),"")</f>
        <v/>
      </c>
      <c r="E162" s="27">
        <f>IF(A162&lt;=NN,_xlfn.NORM.S.DIST((SMALL(VALORES,NN+1-A162)-MEDIA)/SIGG,TRUE),"")</f>
        <v/>
      </c>
      <c r="F162" s="14">
        <f>IF(A162&lt;=NN,(2*A162-1)*(LN(D162)+LN(1-E162)),"")</f>
        <v/>
      </c>
      <c r="G162" s="14">
        <f>IF(A162&lt;=NN,_xlfn.NORM.S.INV((A162-0.375)/(NN+0.25)),"")</f>
        <v/>
      </c>
      <c r="H162" s="43">
        <f>IF(A162&lt;=NN,B162,NA())</f>
        <v/>
      </c>
      <c r="I162" s="31">
        <f>IF(A162&lt;=NN,G162,NA())</f>
        <v/>
      </c>
    </row>
    <row r="163">
      <c r="A163" s="13" t="n">
        <v>149</v>
      </c>
      <c r="B163" s="42">
        <f>IF(A163&lt;=NN,SMALL(VALORES,A163),"")</f>
        <v/>
      </c>
      <c r="C163" s="14">
        <f>IF(A163&lt;=NN,(B163-MEDIA)/SIGG,"")</f>
        <v/>
      </c>
      <c r="D163" s="27">
        <f>IF(A163&lt;=NN,_xlfn.NORM.S.DIST(C163,TRUE),"")</f>
        <v/>
      </c>
      <c r="E163" s="27">
        <f>IF(A163&lt;=NN,_xlfn.NORM.S.DIST((SMALL(VALORES,NN+1-A163)-MEDIA)/SIGG,TRUE),"")</f>
        <v/>
      </c>
      <c r="F163" s="14">
        <f>IF(A163&lt;=NN,(2*A163-1)*(LN(D163)+LN(1-E163)),"")</f>
        <v/>
      </c>
      <c r="G163" s="14">
        <f>IF(A163&lt;=NN,_xlfn.NORM.S.INV((A163-0.375)/(NN+0.25)),"")</f>
        <v/>
      </c>
      <c r="H163" s="43">
        <f>IF(A163&lt;=NN,B163,NA())</f>
        <v/>
      </c>
      <c r="I163" s="31">
        <f>IF(A163&lt;=NN,G163,NA())</f>
        <v/>
      </c>
    </row>
    <row r="164">
      <c r="A164" s="13" t="n">
        <v>150</v>
      </c>
      <c r="B164" s="42">
        <f>IF(A164&lt;=NN,SMALL(VALORES,A164),"")</f>
        <v/>
      </c>
      <c r="C164" s="14">
        <f>IF(A164&lt;=NN,(B164-MEDIA)/SIGG,"")</f>
        <v/>
      </c>
      <c r="D164" s="27">
        <f>IF(A164&lt;=NN,_xlfn.NORM.S.DIST(C164,TRUE),"")</f>
        <v/>
      </c>
      <c r="E164" s="27">
        <f>IF(A164&lt;=NN,_xlfn.NORM.S.DIST((SMALL(VALORES,NN+1-A164)-MEDIA)/SIGG,TRUE),"")</f>
        <v/>
      </c>
      <c r="F164" s="14">
        <f>IF(A164&lt;=NN,(2*A164-1)*(LN(D164)+LN(1-E164)),"")</f>
        <v/>
      </c>
      <c r="G164" s="14">
        <f>IF(A164&lt;=NN,_xlfn.NORM.S.INV((A164-0.375)/(NN+0.25)),"")</f>
        <v/>
      </c>
      <c r="H164" s="43">
        <f>IF(A164&lt;=NN,B164,NA())</f>
        <v/>
      </c>
      <c r="I164" s="31">
        <f>IF(A164&lt;=NN,G164,NA())</f>
        <v/>
      </c>
    </row>
    <row r="165">
      <c r="A165" s="13" t="n">
        <v>151</v>
      </c>
      <c r="B165" s="42">
        <f>IF(A165&lt;=NN,SMALL(VALORES,A165),"")</f>
        <v/>
      </c>
      <c r="C165" s="14">
        <f>IF(A165&lt;=NN,(B165-MEDIA)/SIGG,"")</f>
        <v/>
      </c>
      <c r="D165" s="27">
        <f>IF(A165&lt;=NN,_xlfn.NORM.S.DIST(C165,TRUE),"")</f>
        <v/>
      </c>
      <c r="E165" s="27">
        <f>IF(A165&lt;=NN,_xlfn.NORM.S.DIST((SMALL(VALORES,NN+1-A165)-MEDIA)/SIGG,TRUE),"")</f>
        <v/>
      </c>
      <c r="F165" s="14">
        <f>IF(A165&lt;=NN,(2*A165-1)*(LN(D165)+LN(1-E165)),"")</f>
        <v/>
      </c>
      <c r="G165" s="14">
        <f>IF(A165&lt;=NN,_xlfn.NORM.S.INV((A165-0.375)/(NN+0.25)),"")</f>
        <v/>
      </c>
      <c r="H165" s="43">
        <f>IF(A165&lt;=NN,B165,NA())</f>
        <v/>
      </c>
      <c r="I165" s="31">
        <f>IF(A165&lt;=NN,G165,NA())</f>
        <v/>
      </c>
    </row>
    <row r="166">
      <c r="A166" s="13" t="n">
        <v>152</v>
      </c>
      <c r="B166" s="42">
        <f>IF(A166&lt;=NN,SMALL(VALORES,A166),"")</f>
        <v/>
      </c>
      <c r="C166" s="14">
        <f>IF(A166&lt;=NN,(B166-MEDIA)/SIGG,"")</f>
        <v/>
      </c>
      <c r="D166" s="27">
        <f>IF(A166&lt;=NN,_xlfn.NORM.S.DIST(C166,TRUE),"")</f>
        <v/>
      </c>
      <c r="E166" s="27">
        <f>IF(A166&lt;=NN,_xlfn.NORM.S.DIST((SMALL(VALORES,NN+1-A166)-MEDIA)/SIGG,TRUE),"")</f>
        <v/>
      </c>
      <c r="F166" s="14">
        <f>IF(A166&lt;=NN,(2*A166-1)*(LN(D166)+LN(1-E166)),"")</f>
        <v/>
      </c>
      <c r="G166" s="14">
        <f>IF(A166&lt;=NN,_xlfn.NORM.S.INV((A166-0.375)/(NN+0.25)),"")</f>
        <v/>
      </c>
      <c r="H166" s="43">
        <f>IF(A166&lt;=NN,B166,NA())</f>
        <v/>
      </c>
      <c r="I166" s="31">
        <f>IF(A166&lt;=NN,G166,NA())</f>
        <v/>
      </c>
    </row>
    <row r="167">
      <c r="A167" s="13" t="n">
        <v>153</v>
      </c>
      <c r="B167" s="42">
        <f>IF(A167&lt;=NN,SMALL(VALORES,A167),"")</f>
        <v/>
      </c>
      <c r="C167" s="14">
        <f>IF(A167&lt;=NN,(B167-MEDIA)/SIGG,"")</f>
        <v/>
      </c>
      <c r="D167" s="27">
        <f>IF(A167&lt;=NN,_xlfn.NORM.S.DIST(C167,TRUE),"")</f>
        <v/>
      </c>
      <c r="E167" s="27">
        <f>IF(A167&lt;=NN,_xlfn.NORM.S.DIST((SMALL(VALORES,NN+1-A167)-MEDIA)/SIGG,TRUE),"")</f>
        <v/>
      </c>
      <c r="F167" s="14">
        <f>IF(A167&lt;=NN,(2*A167-1)*(LN(D167)+LN(1-E167)),"")</f>
        <v/>
      </c>
      <c r="G167" s="14">
        <f>IF(A167&lt;=NN,_xlfn.NORM.S.INV((A167-0.375)/(NN+0.25)),"")</f>
        <v/>
      </c>
      <c r="H167" s="43">
        <f>IF(A167&lt;=NN,B167,NA())</f>
        <v/>
      </c>
      <c r="I167" s="31">
        <f>IF(A167&lt;=NN,G167,NA())</f>
        <v/>
      </c>
    </row>
    <row r="168">
      <c r="A168" s="13" t="n">
        <v>154</v>
      </c>
      <c r="B168" s="42">
        <f>IF(A168&lt;=NN,SMALL(VALORES,A168),"")</f>
        <v/>
      </c>
      <c r="C168" s="14">
        <f>IF(A168&lt;=NN,(B168-MEDIA)/SIGG,"")</f>
        <v/>
      </c>
      <c r="D168" s="27">
        <f>IF(A168&lt;=NN,_xlfn.NORM.S.DIST(C168,TRUE),"")</f>
        <v/>
      </c>
      <c r="E168" s="27">
        <f>IF(A168&lt;=NN,_xlfn.NORM.S.DIST((SMALL(VALORES,NN+1-A168)-MEDIA)/SIGG,TRUE),"")</f>
        <v/>
      </c>
      <c r="F168" s="14">
        <f>IF(A168&lt;=NN,(2*A168-1)*(LN(D168)+LN(1-E168)),"")</f>
        <v/>
      </c>
      <c r="G168" s="14">
        <f>IF(A168&lt;=NN,_xlfn.NORM.S.INV((A168-0.375)/(NN+0.25)),"")</f>
        <v/>
      </c>
      <c r="H168" s="43">
        <f>IF(A168&lt;=NN,B168,NA())</f>
        <v/>
      </c>
      <c r="I168" s="31">
        <f>IF(A168&lt;=NN,G168,NA())</f>
        <v/>
      </c>
    </row>
    <row r="169">
      <c r="A169" s="13" t="n">
        <v>155</v>
      </c>
      <c r="B169" s="42">
        <f>IF(A169&lt;=NN,SMALL(VALORES,A169),"")</f>
        <v/>
      </c>
      <c r="C169" s="14">
        <f>IF(A169&lt;=NN,(B169-MEDIA)/SIGG,"")</f>
        <v/>
      </c>
      <c r="D169" s="27">
        <f>IF(A169&lt;=NN,_xlfn.NORM.S.DIST(C169,TRUE),"")</f>
        <v/>
      </c>
      <c r="E169" s="27">
        <f>IF(A169&lt;=NN,_xlfn.NORM.S.DIST((SMALL(VALORES,NN+1-A169)-MEDIA)/SIGG,TRUE),"")</f>
        <v/>
      </c>
      <c r="F169" s="14">
        <f>IF(A169&lt;=NN,(2*A169-1)*(LN(D169)+LN(1-E169)),"")</f>
        <v/>
      </c>
      <c r="G169" s="14">
        <f>IF(A169&lt;=NN,_xlfn.NORM.S.INV((A169-0.375)/(NN+0.25)),"")</f>
        <v/>
      </c>
      <c r="H169" s="43">
        <f>IF(A169&lt;=NN,B169,NA())</f>
        <v/>
      </c>
      <c r="I169" s="31">
        <f>IF(A169&lt;=NN,G169,NA())</f>
        <v/>
      </c>
    </row>
    <row r="170">
      <c r="A170" s="13" t="n">
        <v>156</v>
      </c>
      <c r="B170" s="42">
        <f>IF(A170&lt;=NN,SMALL(VALORES,A170),"")</f>
        <v/>
      </c>
      <c r="C170" s="14">
        <f>IF(A170&lt;=NN,(B170-MEDIA)/SIGG,"")</f>
        <v/>
      </c>
      <c r="D170" s="27">
        <f>IF(A170&lt;=NN,_xlfn.NORM.S.DIST(C170,TRUE),"")</f>
        <v/>
      </c>
      <c r="E170" s="27">
        <f>IF(A170&lt;=NN,_xlfn.NORM.S.DIST((SMALL(VALORES,NN+1-A170)-MEDIA)/SIGG,TRUE),"")</f>
        <v/>
      </c>
      <c r="F170" s="14">
        <f>IF(A170&lt;=NN,(2*A170-1)*(LN(D170)+LN(1-E170)),"")</f>
        <v/>
      </c>
      <c r="G170" s="14">
        <f>IF(A170&lt;=NN,_xlfn.NORM.S.INV((A170-0.375)/(NN+0.25)),"")</f>
        <v/>
      </c>
      <c r="H170" s="43">
        <f>IF(A170&lt;=NN,B170,NA())</f>
        <v/>
      </c>
      <c r="I170" s="31">
        <f>IF(A170&lt;=NN,G170,NA())</f>
        <v/>
      </c>
    </row>
    <row r="171">
      <c r="A171" s="13" t="n">
        <v>157</v>
      </c>
      <c r="B171" s="42">
        <f>IF(A171&lt;=NN,SMALL(VALORES,A171),"")</f>
        <v/>
      </c>
      <c r="C171" s="14">
        <f>IF(A171&lt;=NN,(B171-MEDIA)/SIGG,"")</f>
        <v/>
      </c>
      <c r="D171" s="27">
        <f>IF(A171&lt;=NN,_xlfn.NORM.S.DIST(C171,TRUE),"")</f>
        <v/>
      </c>
      <c r="E171" s="27">
        <f>IF(A171&lt;=NN,_xlfn.NORM.S.DIST((SMALL(VALORES,NN+1-A171)-MEDIA)/SIGG,TRUE),"")</f>
        <v/>
      </c>
      <c r="F171" s="14">
        <f>IF(A171&lt;=NN,(2*A171-1)*(LN(D171)+LN(1-E171)),"")</f>
        <v/>
      </c>
      <c r="G171" s="14">
        <f>IF(A171&lt;=NN,_xlfn.NORM.S.INV((A171-0.375)/(NN+0.25)),"")</f>
        <v/>
      </c>
      <c r="H171" s="43">
        <f>IF(A171&lt;=NN,B171,NA())</f>
        <v/>
      </c>
      <c r="I171" s="31">
        <f>IF(A171&lt;=NN,G171,NA())</f>
        <v/>
      </c>
    </row>
    <row r="172">
      <c r="A172" s="13" t="n">
        <v>158</v>
      </c>
      <c r="B172" s="42">
        <f>IF(A172&lt;=NN,SMALL(VALORES,A172),"")</f>
        <v/>
      </c>
      <c r="C172" s="14">
        <f>IF(A172&lt;=NN,(B172-MEDIA)/SIGG,"")</f>
        <v/>
      </c>
      <c r="D172" s="27">
        <f>IF(A172&lt;=NN,_xlfn.NORM.S.DIST(C172,TRUE),"")</f>
        <v/>
      </c>
      <c r="E172" s="27">
        <f>IF(A172&lt;=NN,_xlfn.NORM.S.DIST((SMALL(VALORES,NN+1-A172)-MEDIA)/SIGG,TRUE),"")</f>
        <v/>
      </c>
      <c r="F172" s="14">
        <f>IF(A172&lt;=NN,(2*A172-1)*(LN(D172)+LN(1-E172)),"")</f>
        <v/>
      </c>
      <c r="G172" s="14">
        <f>IF(A172&lt;=NN,_xlfn.NORM.S.INV((A172-0.375)/(NN+0.25)),"")</f>
        <v/>
      </c>
      <c r="H172" s="43">
        <f>IF(A172&lt;=NN,B172,NA())</f>
        <v/>
      </c>
      <c r="I172" s="31">
        <f>IF(A172&lt;=NN,G172,NA())</f>
        <v/>
      </c>
    </row>
    <row r="173">
      <c r="A173" s="13" t="n">
        <v>159</v>
      </c>
      <c r="B173" s="42">
        <f>IF(A173&lt;=NN,SMALL(VALORES,A173),"")</f>
        <v/>
      </c>
      <c r="C173" s="14">
        <f>IF(A173&lt;=NN,(B173-MEDIA)/SIGG,"")</f>
        <v/>
      </c>
      <c r="D173" s="27">
        <f>IF(A173&lt;=NN,_xlfn.NORM.S.DIST(C173,TRUE),"")</f>
        <v/>
      </c>
      <c r="E173" s="27">
        <f>IF(A173&lt;=NN,_xlfn.NORM.S.DIST((SMALL(VALORES,NN+1-A173)-MEDIA)/SIGG,TRUE),"")</f>
        <v/>
      </c>
      <c r="F173" s="14">
        <f>IF(A173&lt;=NN,(2*A173-1)*(LN(D173)+LN(1-E173)),"")</f>
        <v/>
      </c>
      <c r="G173" s="14">
        <f>IF(A173&lt;=NN,_xlfn.NORM.S.INV((A173-0.375)/(NN+0.25)),"")</f>
        <v/>
      </c>
      <c r="H173" s="43">
        <f>IF(A173&lt;=NN,B173,NA())</f>
        <v/>
      </c>
      <c r="I173" s="31">
        <f>IF(A173&lt;=NN,G173,NA())</f>
        <v/>
      </c>
    </row>
    <row r="174">
      <c r="A174" s="13" t="n">
        <v>160</v>
      </c>
      <c r="B174" s="42">
        <f>IF(A174&lt;=NN,SMALL(VALORES,A174),"")</f>
        <v/>
      </c>
      <c r="C174" s="14">
        <f>IF(A174&lt;=NN,(B174-MEDIA)/SIGG,"")</f>
        <v/>
      </c>
      <c r="D174" s="27">
        <f>IF(A174&lt;=NN,_xlfn.NORM.S.DIST(C174,TRUE),"")</f>
        <v/>
      </c>
      <c r="E174" s="27">
        <f>IF(A174&lt;=NN,_xlfn.NORM.S.DIST((SMALL(VALORES,NN+1-A174)-MEDIA)/SIGG,TRUE),"")</f>
        <v/>
      </c>
      <c r="F174" s="14">
        <f>IF(A174&lt;=NN,(2*A174-1)*(LN(D174)+LN(1-E174)),"")</f>
        <v/>
      </c>
      <c r="G174" s="14">
        <f>IF(A174&lt;=NN,_xlfn.NORM.S.INV((A174-0.375)/(NN+0.25)),"")</f>
        <v/>
      </c>
      <c r="H174" s="43">
        <f>IF(A174&lt;=NN,B174,NA())</f>
        <v/>
      </c>
      <c r="I174" s="31">
        <f>IF(A174&lt;=NN,G174,NA())</f>
        <v/>
      </c>
    </row>
    <row r="175">
      <c r="A175" s="13" t="n">
        <v>161</v>
      </c>
      <c r="B175" s="42">
        <f>IF(A175&lt;=NN,SMALL(VALORES,A175),"")</f>
        <v/>
      </c>
      <c r="C175" s="14">
        <f>IF(A175&lt;=NN,(B175-MEDIA)/SIGG,"")</f>
        <v/>
      </c>
      <c r="D175" s="27">
        <f>IF(A175&lt;=NN,_xlfn.NORM.S.DIST(C175,TRUE),"")</f>
        <v/>
      </c>
      <c r="E175" s="27">
        <f>IF(A175&lt;=NN,_xlfn.NORM.S.DIST((SMALL(VALORES,NN+1-A175)-MEDIA)/SIGG,TRUE),"")</f>
        <v/>
      </c>
      <c r="F175" s="14">
        <f>IF(A175&lt;=NN,(2*A175-1)*(LN(D175)+LN(1-E175)),"")</f>
        <v/>
      </c>
      <c r="G175" s="14">
        <f>IF(A175&lt;=NN,_xlfn.NORM.S.INV((A175-0.375)/(NN+0.25)),"")</f>
        <v/>
      </c>
      <c r="H175" s="43">
        <f>IF(A175&lt;=NN,B175,NA())</f>
        <v/>
      </c>
      <c r="I175" s="31">
        <f>IF(A175&lt;=NN,G175,NA())</f>
        <v/>
      </c>
    </row>
    <row r="176">
      <c r="A176" s="13" t="n">
        <v>162</v>
      </c>
      <c r="B176" s="42">
        <f>IF(A176&lt;=NN,SMALL(VALORES,A176),"")</f>
        <v/>
      </c>
      <c r="C176" s="14">
        <f>IF(A176&lt;=NN,(B176-MEDIA)/SIGG,"")</f>
        <v/>
      </c>
      <c r="D176" s="27">
        <f>IF(A176&lt;=NN,_xlfn.NORM.S.DIST(C176,TRUE),"")</f>
        <v/>
      </c>
      <c r="E176" s="27">
        <f>IF(A176&lt;=NN,_xlfn.NORM.S.DIST((SMALL(VALORES,NN+1-A176)-MEDIA)/SIGG,TRUE),"")</f>
        <v/>
      </c>
      <c r="F176" s="14">
        <f>IF(A176&lt;=NN,(2*A176-1)*(LN(D176)+LN(1-E176)),"")</f>
        <v/>
      </c>
      <c r="G176" s="14">
        <f>IF(A176&lt;=NN,_xlfn.NORM.S.INV((A176-0.375)/(NN+0.25)),"")</f>
        <v/>
      </c>
      <c r="H176" s="43">
        <f>IF(A176&lt;=NN,B176,NA())</f>
        <v/>
      </c>
      <c r="I176" s="31">
        <f>IF(A176&lt;=NN,G176,NA())</f>
        <v/>
      </c>
    </row>
    <row r="177">
      <c r="A177" s="13" t="n">
        <v>163</v>
      </c>
      <c r="B177" s="42">
        <f>IF(A177&lt;=NN,SMALL(VALORES,A177),"")</f>
        <v/>
      </c>
      <c r="C177" s="14">
        <f>IF(A177&lt;=NN,(B177-MEDIA)/SIGG,"")</f>
        <v/>
      </c>
      <c r="D177" s="27">
        <f>IF(A177&lt;=NN,_xlfn.NORM.S.DIST(C177,TRUE),"")</f>
        <v/>
      </c>
      <c r="E177" s="27">
        <f>IF(A177&lt;=NN,_xlfn.NORM.S.DIST((SMALL(VALORES,NN+1-A177)-MEDIA)/SIGG,TRUE),"")</f>
        <v/>
      </c>
      <c r="F177" s="14">
        <f>IF(A177&lt;=NN,(2*A177-1)*(LN(D177)+LN(1-E177)),"")</f>
        <v/>
      </c>
      <c r="G177" s="14">
        <f>IF(A177&lt;=NN,_xlfn.NORM.S.INV((A177-0.375)/(NN+0.25)),"")</f>
        <v/>
      </c>
      <c r="H177" s="43">
        <f>IF(A177&lt;=NN,B177,NA())</f>
        <v/>
      </c>
      <c r="I177" s="31">
        <f>IF(A177&lt;=NN,G177,NA())</f>
        <v/>
      </c>
    </row>
    <row r="178">
      <c r="A178" s="13" t="n">
        <v>164</v>
      </c>
      <c r="B178" s="42">
        <f>IF(A178&lt;=NN,SMALL(VALORES,A178),"")</f>
        <v/>
      </c>
      <c r="C178" s="14">
        <f>IF(A178&lt;=NN,(B178-MEDIA)/SIGG,"")</f>
        <v/>
      </c>
      <c r="D178" s="27">
        <f>IF(A178&lt;=NN,_xlfn.NORM.S.DIST(C178,TRUE),"")</f>
        <v/>
      </c>
      <c r="E178" s="27">
        <f>IF(A178&lt;=NN,_xlfn.NORM.S.DIST((SMALL(VALORES,NN+1-A178)-MEDIA)/SIGG,TRUE),"")</f>
        <v/>
      </c>
      <c r="F178" s="14">
        <f>IF(A178&lt;=NN,(2*A178-1)*(LN(D178)+LN(1-E178)),"")</f>
        <v/>
      </c>
      <c r="G178" s="14">
        <f>IF(A178&lt;=NN,_xlfn.NORM.S.INV((A178-0.375)/(NN+0.25)),"")</f>
        <v/>
      </c>
      <c r="H178" s="43">
        <f>IF(A178&lt;=NN,B178,NA())</f>
        <v/>
      </c>
      <c r="I178" s="31">
        <f>IF(A178&lt;=NN,G178,NA())</f>
        <v/>
      </c>
    </row>
    <row r="179">
      <c r="A179" s="13" t="n">
        <v>165</v>
      </c>
      <c r="B179" s="42">
        <f>IF(A179&lt;=NN,SMALL(VALORES,A179),"")</f>
        <v/>
      </c>
      <c r="C179" s="14">
        <f>IF(A179&lt;=NN,(B179-MEDIA)/SIGG,"")</f>
        <v/>
      </c>
      <c r="D179" s="27">
        <f>IF(A179&lt;=NN,_xlfn.NORM.S.DIST(C179,TRUE),"")</f>
        <v/>
      </c>
      <c r="E179" s="27">
        <f>IF(A179&lt;=NN,_xlfn.NORM.S.DIST((SMALL(VALORES,NN+1-A179)-MEDIA)/SIGG,TRUE),"")</f>
        <v/>
      </c>
      <c r="F179" s="14">
        <f>IF(A179&lt;=NN,(2*A179-1)*(LN(D179)+LN(1-E179)),"")</f>
        <v/>
      </c>
      <c r="G179" s="14">
        <f>IF(A179&lt;=NN,_xlfn.NORM.S.INV((A179-0.375)/(NN+0.25)),"")</f>
        <v/>
      </c>
      <c r="H179" s="43">
        <f>IF(A179&lt;=NN,B179,NA())</f>
        <v/>
      </c>
      <c r="I179" s="31">
        <f>IF(A179&lt;=NN,G179,NA())</f>
        <v/>
      </c>
    </row>
    <row r="180">
      <c r="A180" s="13" t="n">
        <v>166</v>
      </c>
      <c r="B180" s="42">
        <f>IF(A180&lt;=NN,SMALL(VALORES,A180),"")</f>
        <v/>
      </c>
      <c r="C180" s="14">
        <f>IF(A180&lt;=NN,(B180-MEDIA)/SIGG,"")</f>
        <v/>
      </c>
      <c r="D180" s="27">
        <f>IF(A180&lt;=NN,_xlfn.NORM.S.DIST(C180,TRUE),"")</f>
        <v/>
      </c>
      <c r="E180" s="27">
        <f>IF(A180&lt;=NN,_xlfn.NORM.S.DIST((SMALL(VALORES,NN+1-A180)-MEDIA)/SIGG,TRUE),"")</f>
        <v/>
      </c>
      <c r="F180" s="14">
        <f>IF(A180&lt;=NN,(2*A180-1)*(LN(D180)+LN(1-E180)),"")</f>
        <v/>
      </c>
      <c r="G180" s="14">
        <f>IF(A180&lt;=NN,_xlfn.NORM.S.INV((A180-0.375)/(NN+0.25)),"")</f>
        <v/>
      </c>
      <c r="H180" s="43">
        <f>IF(A180&lt;=NN,B180,NA())</f>
        <v/>
      </c>
      <c r="I180" s="31">
        <f>IF(A180&lt;=NN,G180,NA())</f>
        <v/>
      </c>
    </row>
    <row r="181">
      <c r="A181" s="13" t="n">
        <v>167</v>
      </c>
      <c r="B181" s="42">
        <f>IF(A181&lt;=NN,SMALL(VALORES,A181),"")</f>
        <v/>
      </c>
      <c r="C181" s="14">
        <f>IF(A181&lt;=NN,(B181-MEDIA)/SIGG,"")</f>
        <v/>
      </c>
      <c r="D181" s="27">
        <f>IF(A181&lt;=NN,_xlfn.NORM.S.DIST(C181,TRUE),"")</f>
        <v/>
      </c>
      <c r="E181" s="27">
        <f>IF(A181&lt;=NN,_xlfn.NORM.S.DIST((SMALL(VALORES,NN+1-A181)-MEDIA)/SIGG,TRUE),"")</f>
        <v/>
      </c>
      <c r="F181" s="14">
        <f>IF(A181&lt;=NN,(2*A181-1)*(LN(D181)+LN(1-E181)),"")</f>
        <v/>
      </c>
      <c r="G181" s="14">
        <f>IF(A181&lt;=NN,_xlfn.NORM.S.INV((A181-0.375)/(NN+0.25)),"")</f>
        <v/>
      </c>
      <c r="H181" s="43">
        <f>IF(A181&lt;=NN,B181,NA())</f>
        <v/>
      </c>
      <c r="I181" s="31">
        <f>IF(A181&lt;=NN,G181,NA())</f>
        <v/>
      </c>
    </row>
    <row r="182">
      <c r="A182" s="13" t="n">
        <v>168</v>
      </c>
      <c r="B182" s="42">
        <f>IF(A182&lt;=NN,SMALL(VALORES,A182),"")</f>
        <v/>
      </c>
      <c r="C182" s="14">
        <f>IF(A182&lt;=NN,(B182-MEDIA)/SIGG,"")</f>
        <v/>
      </c>
      <c r="D182" s="27">
        <f>IF(A182&lt;=NN,_xlfn.NORM.S.DIST(C182,TRUE),"")</f>
        <v/>
      </c>
      <c r="E182" s="27">
        <f>IF(A182&lt;=NN,_xlfn.NORM.S.DIST((SMALL(VALORES,NN+1-A182)-MEDIA)/SIGG,TRUE),"")</f>
        <v/>
      </c>
      <c r="F182" s="14">
        <f>IF(A182&lt;=NN,(2*A182-1)*(LN(D182)+LN(1-E182)),"")</f>
        <v/>
      </c>
      <c r="G182" s="14">
        <f>IF(A182&lt;=NN,_xlfn.NORM.S.INV((A182-0.375)/(NN+0.25)),"")</f>
        <v/>
      </c>
      <c r="H182" s="43">
        <f>IF(A182&lt;=NN,B182,NA())</f>
        <v/>
      </c>
      <c r="I182" s="31">
        <f>IF(A182&lt;=NN,G182,NA())</f>
        <v/>
      </c>
    </row>
    <row r="183">
      <c r="A183" s="13" t="n">
        <v>169</v>
      </c>
      <c r="B183" s="42">
        <f>IF(A183&lt;=NN,SMALL(VALORES,A183),"")</f>
        <v/>
      </c>
      <c r="C183" s="14">
        <f>IF(A183&lt;=NN,(B183-MEDIA)/SIGG,"")</f>
        <v/>
      </c>
      <c r="D183" s="27">
        <f>IF(A183&lt;=NN,_xlfn.NORM.S.DIST(C183,TRUE),"")</f>
        <v/>
      </c>
      <c r="E183" s="27">
        <f>IF(A183&lt;=NN,_xlfn.NORM.S.DIST((SMALL(VALORES,NN+1-A183)-MEDIA)/SIGG,TRUE),"")</f>
        <v/>
      </c>
      <c r="F183" s="14">
        <f>IF(A183&lt;=NN,(2*A183-1)*(LN(D183)+LN(1-E183)),"")</f>
        <v/>
      </c>
      <c r="G183" s="14">
        <f>IF(A183&lt;=NN,_xlfn.NORM.S.INV((A183-0.375)/(NN+0.25)),"")</f>
        <v/>
      </c>
      <c r="H183" s="43">
        <f>IF(A183&lt;=NN,B183,NA())</f>
        <v/>
      </c>
      <c r="I183" s="31">
        <f>IF(A183&lt;=NN,G183,NA())</f>
        <v/>
      </c>
    </row>
    <row r="184">
      <c r="A184" s="13" t="n">
        <v>170</v>
      </c>
      <c r="B184" s="42">
        <f>IF(A184&lt;=NN,SMALL(VALORES,A184),"")</f>
        <v/>
      </c>
      <c r="C184" s="14">
        <f>IF(A184&lt;=NN,(B184-MEDIA)/SIGG,"")</f>
        <v/>
      </c>
      <c r="D184" s="27">
        <f>IF(A184&lt;=NN,_xlfn.NORM.S.DIST(C184,TRUE),"")</f>
        <v/>
      </c>
      <c r="E184" s="27">
        <f>IF(A184&lt;=NN,_xlfn.NORM.S.DIST((SMALL(VALORES,NN+1-A184)-MEDIA)/SIGG,TRUE),"")</f>
        <v/>
      </c>
      <c r="F184" s="14">
        <f>IF(A184&lt;=NN,(2*A184-1)*(LN(D184)+LN(1-E184)),"")</f>
        <v/>
      </c>
      <c r="G184" s="14">
        <f>IF(A184&lt;=NN,_xlfn.NORM.S.INV((A184-0.375)/(NN+0.25)),"")</f>
        <v/>
      </c>
      <c r="H184" s="43">
        <f>IF(A184&lt;=NN,B184,NA())</f>
        <v/>
      </c>
      <c r="I184" s="31">
        <f>IF(A184&lt;=NN,G184,NA())</f>
        <v/>
      </c>
    </row>
    <row r="185">
      <c r="A185" s="13" t="n">
        <v>171</v>
      </c>
      <c r="B185" s="42">
        <f>IF(A185&lt;=NN,SMALL(VALORES,A185),"")</f>
        <v/>
      </c>
      <c r="C185" s="14">
        <f>IF(A185&lt;=NN,(B185-MEDIA)/SIGG,"")</f>
        <v/>
      </c>
      <c r="D185" s="27">
        <f>IF(A185&lt;=NN,_xlfn.NORM.S.DIST(C185,TRUE),"")</f>
        <v/>
      </c>
      <c r="E185" s="27">
        <f>IF(A185&lt;=NN,_xlfn.NORM.S.DIST((SMALL(VALORES,NN+1-A185)-MEDIA)/SIGG,TRUE),"")</f>
        <v/>
      </c>
      <c r="F185" s="14">
        <f>IF(A185&lt;=NN,(2*A185-1)*(LN(D185)+LN(1-E185)),"")</f>
        <v/>
      </c>
      <c r="G185" s="14">
        <f>IF(A185&lt;=NN,_xlfn.NORM.S.INV((A185-0.375)/(NN+0.25)),"")</f>
        <v/>
      </c>
      <c r="H185" s="43">
        <f>IF(A185&lt;=NN,B185,NA())</f>
        <v/>
      </c>
      <c r="I185" s="31">
        <f>IF(A185&lt;=NN,G185,NA())</f>
        <v/>
      </c>
    </row>
    <row r="186">
      <c r="A186" s="13" t="n">
        <v>172</v>
      </c>
      <c r="B186" s="42">
        <f>IF(A186&lt;=NN,SMALL(VALORES,A186),"")</f>
        <v/>
      </c>
      <c r="C186" s="14">
        <f>IF(A186&lt;=NN,(B186-MEDIA)/SIGG,"")</f>
        <v/>
      </c>
      <c r="D186" s="27">
        <f>IF(A186&lt;=NN,_xlfn.NORM.S.DIST(C186,TRUE),"")</f>
        <v/>
      </c>
      <c r="E186" s="27">
        <f>IF(A186&lt;=NN,_xlfn.NORM.S.DIST((SMALL(VALORES,NN+1-A186)-MEDIA)/SIGG,TRUE),"")</f>
        <v/>
      </c>
      <c r="F186" s="14">
        <f>IF(A186&lt;=NN,(2*A186-1)*(LN(D186)+LN(1-E186)),"")</f>
        <v/>
      </c>
      <c r="G186" s="14">
        <f>IF(A186&lt;=NN,_xlfn.NORM.S.INV((A186-0.375)/(NN+0.25)),"")</f>
        <v/>
      </c>
      <c r="H186" s="43">
        <f>IF(A186&lt;=NN,B186,NA())</f>
        <v/>
      </c>
      <c r="I186" s="31">
        <f>IF(A186&lt;=NN,G186,NA())</f>
        <v/>
      </c>
    </row>
    <row r="187">
      <c r="A187" s="13" t="n">
        <v>173</v>
      </c>
      <c r="B187" s="42">
        <f>IF(A187&lt;=NN,SMALL(VALORES,A187),"")</f>
        <v/>
      </c>
      <c r="C187" s="14">
        <f>IF(A187&lt;=NN,(B187-MEDIA)/SIGG,"")</f>
        <v/>
      </c>
      <c r="D187" s="27">
        <f>IF(A187&lt;=NN,_xlfn.NORM.S.DIST(C187,TRUE),"")</f>
        <v/>
      </c>
      <c r="E187" s="27">
        <f>IF(A187&lt;=NN,_xlfn.NORM.S.DIST((SMALL(VALORES,NN+1-A187)-MEDIA)/SIGG,TRUE),"")</f>
        <v/>
      </c>
      <c r="F187" s="14">
        <f>IF(A187&lt;=NN,(2*A187-1)*(LN(D187)+LN(1-E187)),"")</f>
        <v/>
      </c>
      <c r="G187" s="14">
        <f>IF(A187&lt;=NN,_xlfn.NORM.S.INV((A187-0.375)/(NN+0.25)),"")</f>
        <v/>
      </c>
      <c r="H187" s="43">
        <f>IF(A187&lt;=NN,B187,NA())</f>
        <v/>
      </c>
      <c r="I187" s="31">
        <f>IF(A187&lt;=NN,G187,NA())</f>
        <v/>
      </c>
    </row>
    <row r="188">
      <c r="A188" s="13" t="n">
        <v>174</v>
      </c>
      <c r="B188" s="42">
        <f>IF(A188&lt;=NN,SMALL(VALORES,A188),"")</f>
        <v/>
      </c>
      <c r="C188" s="14">
        <f>IF(A188&lt;=NN,(B188-MEDIA)/SIGG,"")</f>
        <v/>
      </c>
      <c r="D188" s="27">
        <f>IF(A188&lt;=NN,_xlfn.NORM.S.DIST(C188,TRUE),"")</f>
        <v/>
      </c>
      <c r="E188" s="27">
        <f>IF(A188&lt;=NN,_xlfn.NORM.S.DIST((SMALL(VALORES,NN+1-A188)-MEDIA)/SIGG,TRUE),"")</f>
        <v/>
      </c>
      <c r="F188" s="14">
        <f>IF(A188&lt;=NN,(2*A188-1)*(LN(D188)+LN(1-E188)),"")</f>
        <v/>
      </c>
      <c r="G188" s="14">
        <f>IF(A188&lt;=NN,_xlfn.NORM.S.INV((A188-0.375)/(NN+0.25)),"")</f>
        <v/>
      </c>
      <c r="H188" s="43">
        <f>IF(A188&lt;=NN,B188,NA())</f>
        <v/>
      </c>
      <c r="I188" s="31">
        <f>IF(A188&lt;=NN,G188,NA())</f>
        <v/>
      </c>
    </row>
    <row r="189">
      <c r="A189" s="13" t="n">
        <v>175</v>
      </c>
      <c r="B189" s="42">
        <f>IF(A189&lt;=NN,SMALL(VALORES,A189),"")</f>
        <v/>
      </c>
      <c r="C189" s="14">
        <f>IF(A189&lt;=NN,(B189-MEDIA)/SIGG,"")</f>
        <v/>
      </c>
      <c r="D189" s="27">
        <f>IF(A189&lt;=NN,_xlfn.NORM.S.DIST(C189,TRUE),"")</f>
        <v/>
      </c>
      <c r="E189" s="27">
        <f>IF(A189&lt;=NN,_xlfn.NORM.S.DIST((SMALL(VALORES,NN+1-A189)-MEDIA)/SIGG,TRUE),"")</f>
        <v/>
      </c>
      <c r="F189" s="14">
        <f>IF(A189&lt;=NN,(2*A189-1)*(LN(D189)+LN(1-E189)),"")</f>
        <v/>
      </c>
      <c r="G189" s="14">
        <f>IF(A189&lt;=NN,_xlfn.NORM.S.INV((A189-0.375)/(NN+0.25)),"")</f>
        <v/>
      </c>
      <c r="H189" s="43">
        <f>IF(A189&lt;=NN,B189,NA())</f>
        <v/>
      </c>
      <c r="I189" s="31">
        <f>IF(A189&lt;=NN,G189,NA())</f>
        <v/>
      </c>
    </row>
    <row r="190">
      <c r="A190" s="13" t="n">
        <v>176</v>
      </c>
      <c r="B190" s="42">
        <f>IF(A190&lt;=NN,SMALL(VALORES,A190),"")</f>
        <v/>
      </c>
      <c r="C190" s="14">
        <f>IF(A190&lt;=NN,(B190-MEDIA)/SIGG,"")</f>
        <v/>
      </c>
      <c r="D190" s="27">
        <f>IF(A190&lt;=NN,_xlfn.NORM.S.DIST(C190,TRUE),"")</f>
        <v/>
      </c>
      <c r="E190" s="27">
        <f>IF(A190&lt;=NN,_xlfn.NORM.S.DIST((SMALL(VALORES,NN+1-A190)-MEDIA)/SIGG,TRUE),"")</f>
        <v/>
      </c>
      <c r="F190" s="14">
        <f>IF(A190&lt;=NN,(2*A190-1)*(LN(D190)+LN(1-E190)),"")</f>
        <v/>
      </c>
      <c r="G190" s="14">
        <f>IF(A190&lt;=NN,_xlfn.NORM.S.INV((A190-0.375)/(NN+0.25)),"")</f>
        <v/>
      </c>
      <c r="H190" s="43">
        <f>IF(A190&lt;=NN,B190,NA())</f>
        <v/>
      </c>
      <c r="I190" s="31">
        <f>IF(A190&lt;=NN,G190,NA())</f>
        <v/>
      </c>
    </row>
    <row r="191">
      <c r="A191" s="13" t="n">
        <v>177</v>
      </c>
      <c r="B191" s="42">
        <f>IF(A191&lt;=NN,SMALL(VALORES,A191),"")</f>
        <v/>
      </c>
      <c r="C191" s="14">
        <f>IF(A191&lt;=NN,(B191-MEDIA)/SIGG,"")</f>
        <v/>
      </c>
      <c r="D191" s="27">
        <f>IF(A191&lt;=NN,_xlfn.NORM.S.DIST(C191,TRUE),"")</f>
        <v/>
      </c>
      <c r="E191" s="27">
        <f>IF(A191&lt;=NN,_xlfn.NORM.S.DIST((SMALL(VALORES,NN+1-A191)-MEDIA)/SIGG,TRUE),"")</f>
        <v/>
      </c>
      <c r="F191" s="14">
        <f>IF(A191&lt;=NN,(2*A191-1)*(LN(D191)+LN(1-E191)),"")</f>
        <v/>
      </c>
      <c r="G191" s="14">
        <f>IF(A191&lt;=NN,_xlfn.NORM.S.INV((A191-0.375)/(NN+0.25)),"")</f>
        <v/>
      </c>
      <c r="H191" s="43">
        <f>IF(A191&lt;=NN,B191,NA())</f>
        <v/>
      </c>
      <c r="I191" s="31">
        <f>IF(A191&lt;=NN,G191,NA())</f>
        <v/>
      </c>
    </row>
    <row r="192">
      <c r="A192" s="13" t="n">
        <v>178</v>
      </c>
      <c r="B192" s="42">
        <f>IF(A192&lt;=NN,SMALL(VALORES,A192),"")</f>
        <v/>
      </c>
      <c r="C192" s="14">
        <f>IF(A192&lt;=NN,(B192-MEDIA)/SIGG,"")</f>
        <v/>
      </c>
      <c r="D192" s="27">
        <f>IF(A192&lt;=NN,_xlfn.NORM.S.DIST(C192,TRUE),"")</f>
        <v/>
      </c>
      <c r="E192" s="27">
        <f>IF(A192&lt;=NN,_xlfn.NORM.S.DIST((SMALL(VALORES,NN+1-A192)-MEDIA)/SIGG,TRUE),"")</f>
        <v/>
      </c>
      <c r="F192" s="14">
        <f>IF(A192&lt;=NN,(2*A192-1)*(LN(D192)+LN(1-E192)),"")</f>
        <v/>
      </c>
      <c r="G192" s="14">
        <f>IF(A192&lt;=NN,_xlfn.NORM.S.INV((A192-0.375)/(NN+0.25)),"")</f>
        <v/>
      </c>
      <c r="H192" s="43">
        <f>IF(A192&lt;=NN,B192,NA())</f>
        <v/>
      </c>
      <c r="I192" s="31">
        <f>IF(A192&lt;=NN,G192,NA())</f>
        <v/>
      </c>
    </row>
    <row r="193">
      <c r="A193" s="13" t="n">
        <v>179</v>
      </c>
      <c r="B193" s="42">
        <f>IF(A193&lt;=NN,SMALL(VALORES,A193),"")</f>
        <v/>
      </c>
      <c r="C193" s="14">
        <f>IF(A193&lt;=NN,(B193-MEDIA)/SIGG,"")</f>
        <v/>
      </c>
      <c r="D193" s="27">
        <f>IF(A193&lt;=NN,_xlfn.NORM.S.DIST(C193,TRUE),"")</f>
        <v/>
      </c>
      <c r="E193" s="27">
        <f>IF(A193&lt;=NN,_xlfn.NORM.S.DIST((SMALL(VALORES,NN+1-A193)-MEDIA)/SIGG,TRUE),"")</f>
        <v/>
      </c>
      <c r="F193" s="14">
        <f>IF(A193&lt;=NN,(2*A193-1)*(LN(D193)+LN(1-E193)),"")</f>
        <v/>
      </c>
      <c r="G193" s="14">
        <f>IF(A193&lt;=NN,_xlfn.NORM.S.INV((A193-0.375)/(NN+0.25)),"")</f>
        <v/>
      </c>
      <c r="H193" s="43">
        <f>IF(A193&lt;=NN,B193,NA())</f>
        <v/>
      </c>
      <c r="I193" s="31">
        <f>IF(A193&lt;=NN,G193,NA())</f>
        <v/>
      </c>
    </row>
    <row r="194">
      <c r="A194" s="13" t="n">
        <v>180</v>
      </c>
      <c r="B194" s="42">
        <f>IF(A194&lt;=NN,SMALL(VALORES,A194),"")</f>
        <v/>
      </c>
      <c r="C194" s="14">
        <f>IF(A194&lt;=NN,(B194-MEDIA)/SIGG,"")</f>
        <v/>
      </c>
      <c r="D194" s="27">
        <f>IF(A194&lt;=NN,_xlfn.NORM.S.DIST(C194,TRUE),"")</f>
        <v/>
      </c>
      <c r="E194" s="27">
        <f>IF(A194&lt;=NN,_xlfn.NORM.S.DIST((SMALL(VALORES,NN+1-A194)-MEDIA)/SIGG,TRUE),"")</f>
        <v/>
      </c>
      <c r="F194" s="14">
        <f>IF(A194&lt;=NN,(2*A194-1)*(LN(D194)+LN(1-E194)),"")</f>
        <v/>
      </c>
      <c r="G194" s="14">
        <f>IF(A194&lt;=NN,_xlfn.NORM.S.INV((A194-0.375)/(NN+0.25)),"")</f>
        <v/>
      </c>
      <c r="H194" s="43">
        <f>IF(A194&lt;=NN,B194,NA())</f>
        <v/>
      </c>
      <c r="I194" s="31">
        <f>IF(A194&lt;=NN,G194,NA())</f>
        <v/>
      </c>
    </row>
    <row r="195">
      <c r="A195" s="13" t="n">
        <v>181</v>
      </c>
      <c r="B195" s="42">
        <f>IF(A195&lt;=NN,SMALL(VALORES,A195),"")</f>
        <v/>
      </c>
      <c r="C195" s="14">
        <f>IF(A195&lt;=NN,(B195-MEDIA)/SIGG,"")</f>
        <v/>
      </c>
      <c r="D195" s="27">
        <f>IF(A195&lt;=NN,_xlfn.NORM.S.DIST(C195,TRUE),"")</f>
        <v/>
      </c>
      <c r="E195" s="27">
        <f>IF(A195&lt;=NN,_xlfn.NORM.S.DIST((SMALL(VALORES,NN+1-A195)-MEDIA)/SIGG,TRUE),"")</f>
        <v/>
      </c>
      <c r="F195" s="14">
        <f>IF(A195&lt;=NN,(2*A195-1)*(LN(D195)+LN(1-E195)),"")</f>
        <v/>
      </c>
      <c r="G195" s="14">
        <f>IF(A195&lt;=NN,_xlfn.NORM.S.INV((A195-0.375)/(NN+0.25)),"")</f>
        <v/>
      </c>
      <c r="H195" s="43">
        <f>IF(A195&lt;=NN,B195,NA())</f>
        <v/>
      </c>
      <c r="I195" s="31">
        <f>IF(A195&lt;=NN,G195,NA())</f>
        <v/>
      </c>
    </row>
    <row r="196">
      <c r="A196" s="13" t="n">
        <v>182</v>
      </c>
      <c r="B196" s="42">
        <f>IF(A196&lt;=NN,SMALL(VALORES,A196),"")</f>
        <v/>
      </c>
      <c r="C196" s="14">
        <f>IF(A196&lt;=NN,(B196-MEDIA)/SIGG,"")</f>
        <v/>
      </c>
      <c r="D196" s="27">
        <f>IF(A196&lt;=NN,_xlfn.NORM.S.DIST(C196,TRUE),"")</f>
        <v/>
      </c>
      <c r="E196" s="27">
        <f>IF(A196&lt;=NN,_xlfn.NORM.S.DIST((SMALL(VALORES,NN+1-A196)-MEDIA)/SIGG,TRUE),"")</f>
        <v/>
      </c>
      <c r="F196" s="14">
        <f>IF(A196&lt;=NN,(2*A196-1)*(LN(D196)+LN(1-E196)),"")</f>
        <v/>
      </c>
      <c r="G196" s="14">
        <f>IF(A196&lt;=NN,_xlfn.NORM.S.INV((A196-0.375)/(NN+0.25)),"")</f>
        <v/>
      </c>
      <c r="H196" s="43">
        <f>IF(A196&lt;=NN,B196,NA())</f>
        <v/>
      </c>
      <c r="I196" s="31">
        <f>IF(A196&lt;=NN,G196,NA())</f>
        <v/>
      </c>
    </row>
    <row r="197">
      <c r="A197" s="13" t="n">
        <v>183</v>
      </c>
      <c r="B197" s="42">
        <f>IF(A197&lt;=NN,SMALL(VALORES,A197),"")</f>
        <v/>
      </c>
      <c r="C197" s="14">
        <f>IF(A197&lt;=NN,(B197-MEDIA)/SIGG,"")</f>
        <v/>
      </c>
      <c r="D197" s="27">
        <f>IF(A197&lt;=NN,_xlfn.NORM.S.DIST(C197,TRUE),"")</f>
        <v/>
      </c>
      <c r="E197" s="27">
        <f>IF(A197&lt;=NN,_xlfn.NORM.S.DIST((SMALL(VALORES,NN+1-A197)-MEDIA)/SIGG,TRUE),"")</f>
        <v/>
      </c>
      <c r="F197" s="14">
        <f>IF(A197&lt;=NN,(2*A197-1)*(LN(D197)+LN(1-E197)),"")</f>
        <v/>
      </c>
      <c r="G197" s="14">
        <f>IF(A197&lt;=NN,_xlfn.NORM.S.INV((A197-0.375)/(NN+0.25)),"")</f>
        <v/>
      </c>
      <c r="H197" s="43">
        <f>IF(A197&lt;=NN,B197,NA())</f>
        <v/>
      </c>
      <c r="I197" s="31">
        <f>IF(A197&lt;=NN,G197,NA())</f>
        <v/>
      </c>
    </row>
    <row r="198">
      <c r="A198" s="13" t="n">
        <v>184</v>
      </c>
      <c r="B198" s="42">
        <f>IF(A198&lt;=NN,SMALL(VALORES,A198),"")</f>
        <v/>
      </c>
      <c r="C198" s="14">
        <f>IF(A198&lt;=NN,(B198-MEDIA)/SIGG,"")</f>
        <v/>
      </c>
      <c r="D198" s="27">
        <f>IF(A198&lt;=NN,_xlfn.NORM.S.DIST(C198,TRUE),"")</f>
        <v/>
      </c>
      <c r="E198" s="27">
        <f>IF(A198&lt;=NN,_xlfn.NORM.S.DIST((SMALL(VALORES,NN+1-A198)-MEDIA)/SIGG,TRUE),"")</f>
        <v/>
      </c>
      <c r="F198" s="14">
        <f>IF(A198&lt;=NN,(2*A198-1)*(LN(D198)+LN(1-E198)),"")</f>
        <v/>
      </c>
      <c r="G198" s="14">
        <f>IF(A198&lt;=NN,_xlfn.NORM.S.INV((A198-0.375)/(NN+0.25)),"")</f>
        <v/>
      </c>
      <c r="H198" s="43">
        <f>IF(A198&lt;=NN,B198,NA())</f>
        <v/>
      </c>
      <c r="I198" s="31">
        <f>IF(A198&lt;=NN,G198,NA())</f>
        <v/>
      </c>
    </row>
    <row r="199">
      <c r="A199" s="13" t="n">
        <v>185</v>
      </c>
      <c r="B199" s="42">
        <f>IF(A199&lt;=NN,SMALL(VALORES,A199),"")</f>
        <v/>
      </c>
      <c r="C199" s="14">
        <f>IF(A199&lt;=NN,(B199-MEDIA)/SIGG,"")</f>
        <v/>
      </c>
      <c r="D199" s="27">
        <f>IF(A199&lt;=NN,_xlfn.NORM.S.DIST(C199,TRUE),"")</f>
        <v/>
      </c>
      <c r="E199" s="27">
        <f>IF(A199&lt;=NN,_xlfn.NORM.S.DIST((SMALL(VALORES,NN+1-A199)-MEDIA)/SIGG,TRUE),"")</f>
        <v/>
      </c>
      <c r="F199" s="14">
        <f>IF(A199&lt;=NN,(2*A199-1)*(LN(D199)+LN(1-E199)),"")</f>
        <v/>
      </c>
      <c r="G199" s="14">
        <f>IF(A199&lt;=NN,_xlfn.NORM.S.INV((A199-0.375)/(NN+0.25)),"")</f>
        <v/>
      </c>
      <c r="H199" s="43">
        <f>IF(A199&lt;=NN,B199,NA())</f>
        <v/>
      </c>
      <c r="I199" s="31">
        <f>IF(A199&lt;=NN,G199,NA())</f>
        <v/>
      </c>
    </row>
    <row r="200">
      <c r="A200" s="13" t="n">
        <v>186</v>
      </c>
      <c r="B200" s="42">
        <f>IF(A200&lt;=NN,SMALL(VALORES,A200),"")</f>
        <v/>
      </c>
      <c r="C200" s="14">
        <f>IF(A200&lt;=NN,(B200-MEDIA)/SIGG,"")</f>
        <v/>
      </c>
      <c r="D200" s="27">
        <f>IF(A200&lt;=NN,_xlfn.NORM.S.DIST(C200,TRUE),"")</f>
        <v/>
      </c>
      <c r="E200" s="27">
        <f>IF(A200&lt;=NN,_xlfn.NORM.S.DIST((SMALL(VALORES,NN+1-A200)-MEDIA)/SIGG,TRUE),"")</f>
        <v/>
      </c>
      <c r="F200" s="14">
        <f>IF(A200&lt;=NN,(2*A200-1)*(LN(D200)+LN(1-E200)),"")</f>
        <v/>
      </c>
      <c r="G200" s="14">
        <f>IF(A200&lt;=NN,_xlfn.NORM.S.INV((A200-0.375)/(NN+0.25)),"")</f>
        <v/>
      </c>
      <c r="H200" s="43">
        <f>IF(A200&lt;=NN,B200,NA())</f>
        <v/>
      </c>
      <c r="I200" s="31">
        <f>IF(A200&lt;=NN,G200,NA())</f>
        <v/>
      </c>
    </row>
    <row r="201">
      <c r="A201" s="13" t="n">
        <v>187</v>
      </c>
      <c r="B201" s="42">
        <f>IF(A201&lt;=NN,SMALL(VALORES,A201),"")</f>
        <v/>
      </c>
      <c r="C201" s="14">
        <f>IF(A201&lt;=NN,(B201-MEDIA)/SIGG,"")</f>
        <v/>
      </c>
      <c r="D201" s="27">
        <f>IF(A201&lt;=NN,_xlfn.NORM.S.DIST(C201,TRUE),"")</f>
        <v/>
      </c>
      <c r="E201" s="27">
        <f>IF(A201&lt;=NN,_xlfn.NORM.S.DIST((SMALL(VALORES,NN+1-A201)-MEDIA)/SIGG,TRUE),"")</f>
        <v/>
      </c>
      <c r="F201" s="14">
        <f>IF(A201&lt;=NN,(2*A201-1)*(LN(D201)+LN(1-E201)),"")</f>
        <v/>
      </c>
      <c r="G201" s="14">
        <f>IF(A201&lt;=NN,_xlfn.NORM.S.INV((A201-0.375)/(NN+0.25)),"")</f>
        <v/>
      </c>
      <c r="H201" s="43">
        <f>IF(A201&lt;=NN,B201,NA())</f>
        <v/>
      </c>
      <c r="I201" s="31">
        <f>IF(A201&lt;=NN,G201,NA())</f>
        <v/>
      </c>
    </row>
    <row r="202">
      <c r="A202" s="13" t="n">
        <v>188</v>
      </c>
      <c r="B202" s="42">
        <f>IF(A202&lt;=NN,SMALL(VALORES,A202),"")</f>
        <v/>
      </c>
      <c r="C202" s="14">
        <f>IF(A202&lt;=NN,(B202-MEDIA)/SIGG,"")</f>
        <v/>
      </c>
      <c r="D202" s="27">
        <f>IF(A202&lt;=NN,_xlfn.NORM.S.DIST(C202,TRUE),"")</f>
        <v/>
      </c>
      <c r="E202" s="27">
        <f>IF(A202&lt;=NN,_xlfn.NORM.S.DIST((SMALL(VALORES,NN+1-A202)-MEDIA)/SIGG,TRUE),"")</f>
        <v/>
      </c>
      <c r="F202" s="14">
        <f>IF(A202&lt;=NN,(2*A202-1)*(LN(D202)+LN(1-E202)),"")</f>
        <v/>
      </c>
      <c r="G202" s="14">
        <f>IF(A202&lt;=NN,_xlfn.NORM.S.INV((A202-0.375)/(NN+0.25)),"")</f>
        <v/>
      </c>
      <c r="H202" s="43">
        <f>IF(A202&lt;=NN,B202,NA())</f>
        <v/>
      </c>
      <c r="I202" s="31">
        <f>IF(A202&lt;=NN,G202,NA())</f>
        <v/>
      </c>
    </row>
    <row r="203">
      <c r="A203" s="13" t="n">
        <v>189</v>
      </c>
      <c r="B203" s="42">
        <f>IF(A203&lt;=NN,SMALL(VALORES,A203),"")</f>
        <v/>
      </c>
      <c r="C203" s="14">
        <f>IF(A203&lt;=NN,(B203-MEDIA)/SIGG,"")</f>
        <v/>
      </c>
      <c r="D203" s="27">
        <f>IF(A203&lt;=NN,_xlfn.NORM.S.DIST(C203,TRUE),"")</f>
        <v/>
      </c>
      <c r="E203" s="27">
        <f>IF(A203&lt;=NN,_xlfn.NORM.S.DIST((SMALL(VALORES,NN+1-A203)-MEDIA)/SIGG,TRUE),"")</f>
        <v/>
      </c>
      <c r="F203" s="14">
        <f>IF(A203&lt;=NN,(2*A203-1)*(LN(D203)+LN(1-E203)),"")</f>
        <v/>
      </c>
      <c r="G203" s="14">
        <f>IF(A203&lt;=NN,_xlfn.NORM.S.INV((A203-0.375)/(NN+0.25)),"")</f>
        <v/>
      </c>
      <c r="H203" s="43">
        <f>IF(A203&lt;=NN,B203,NA())</f>
        <v/>
      </c>
      <c r="I203" s="31">
        <f>IF(A203&lt;=NN,G203,NA())</f>
        <v/>
      </c>
    </row>
    <row r="204">
      <c r="A204" s="13" t="n">
        <v>190</v>
      </c>
      <c r="B204" s="42">
        <f>IF(A204&lt;=NN,SMALL(VALORES,A204),"")</f>
        <v/>
      </c>
      <c r="C204" s="14">
        <f>IF(A204&lt;=NN,(B204-MEDIA)/SIGG,"")</f>
        <v/>
      </c>
      <c r="D204" s="27">
        <f>IF(A204&lt;=NN,_xlfn.NORM.S.DIST(C204,TRUE),"")</f>
        <v/>
      </c>
      <c r="E204" s="27">
        <f>IF(A204&lt;=NN,_xlfn.NORM.S.DIST((SMALL(VALORES,NN+1-A204)-MEDIA)/SIGG,TRUE),"")</f>
        <v/>
      </c>
      <c r="F204" s="14">
        <f>IF(A204&lt;=NN,(2*A204-1)*(LN(D204)+LN(1-E204)),"")</f>
        <v/>
      </c>
      <c r="G204" s="14">
        <f>IF(A204&lt;=NN,_xlfn.NORM.S.INV((A204-0.375)/(NN+0.25)),"")</f>
        <v/>
      </c>
      <c r="H204" s="43">
        <f>IF(A204&lt;=NN,B204,NA())</f>
        <v/>
      </c>
      <c r="I204" s="31">
        <f>IF(A204&lt;=NN,G204,NA())</f>
        <v/>
      </c>
    </row>
    <row r="205">
      <c r="A205" s="13" t="n">
        <v>191</v>
      </c>
      <c r="B205" s="42">
        <f>IF(A205&lt;=NN,SMALL(VALORES,A205),"")</f>
        <v/>
      </c>
      <c r="C205" s="14">
        <f>IF(A205&lt;=NN,(B205-MEDIA)/SIGG,"")</f>
        <v/>
      </c>
      <c r="D205" s="27">
        <f>IF(A205&lt;=NN,_xlfn.NORM.S.DIST(C205,TRUE),"")</f>
        <v/>
      </c>
      <c r="E205" s="27">
        <f>IF(A205&lt;=NN,_xlfn.NORM.S.DIST((SMALL(VALORES,NN+1-A205)-MEDIA)/SIGG,TRUE),"")</f>
        <v/>
      </c>
      <c r="F205" s="14">
        <f>IF(A205&lt;=NN,(2*A205-1)*(LN(D205)+LN(1-E205)),"")</f>
        <v/>
      </c>
      <c r="G205" s="14">
        <f>IF(A205&lt;=NN,_xlfn.NORM.S.INV((A205-0.375)/(NN+0.25)),"")</f>
        <v/>
      </c>
      <c r="H205" s="43">
        <f>IF(A205&lt;=NN,B205,NA())</f>
        <v/>
      </c>
      <c r="I205" s="31">
        <f>IF(A205&lt;=NN,G205,NA())</f>
        <v/>
      </c>
    </row>
    <row r="206">
      <c r="A206" s="13" t="n">
        <v>192</v>
      </c>
      <c r="B206" s="42">
        <f>IF(A206&lt;=NN,SMALL(VALORES,A206),"")</f>
        <v/>
      </c>
      <c r="C206" s="14">
        <f>IF(A206&lt;=NN,(B206-MEDIA)/SIGG,"")</f>
        <v/>
      </c>
      <c r="D206" s="27">
        <f>IF(A206&lt;=NN,_xlfn.NORM.S.DIST(C206,TRUE),"")</f>
        <v/>
      </c>
      <c r="E206" s="27">
        <f>IF(A206&lt;=NN,_xlfn.NORM.S.DIST((SMALL(VALORES,NN+1-A206)-MEDIA)/SIGG,TRUE),"")</f>
        <v/>
      </c>
      <c r="F206" s="14">
        <f>IF(A206&lt;=NN,(2*A206-1)*(LN(D206)+LN(1-E206)),"")</f>
        <v/>
      </c>
      <c r="G206" s="14">
        <f>IF(A206&lt;=NN,_xlfn.NORM.S.INV((A206-0.375)/(NN+0.25)),"")</f>
        <v/>
      </c>
      <c r="H206" s="43">
        <f>IF(A206&lt;=NN,B206,NA())</f>
        <v/>
      </c>
      <c r="I206" s="31">
        <f>IF(A206&lt;=NN,G206,NA())</f>
        <v/>
      </c>
    </row>
    <row r="207">
      <c r="A207" s="13" t="n">
        <v>193</v>
      </c>
      <c r="B207" s="42">
        <f>IF(A207&lt;=NN,SMALL(VALORES,A207),"")</f>
        <v/>
      </c>
      <c r="C207" s="14">
        <f>IF(A207&lt;=NN,(B207-MEDIA)/SIGG,"")</f>
        <v/>
      </c>
      <c r="D207" s="27">
        <f>IF(A207&lt;=NN,_xlfn.NORM.S.DIST(C207,TRUE),"")</f>
        <v/>
      </c>
      <c r="E207" s="27">
        <f>IF(A207&lt;=NN,_xlfn.NORM.S.DIST((SMALL(VALORES,NN+1-A207)-MEDIA)/SIGG,TRUE),"")</f>
        <v/>
      </c>
      <c r="F207" s="14">
        <f>IF(A207&lt;=NN,(2*A207-1)*(LN(D207)+LN(1-E207)),"")</f>
        <v/>
      </c>
      <c r="G207" s="14">
        <f>IF(A207&lt;=NN,_xlfn.NORM.S.INV((A207-0.375)/(NN+0.25)),"")</f>
        <v/>
      </c>
      <c r="H207" s="43">
        <f>IF(A207&lt;=NN,B207,NA())</f>
        <v/>
      </c>
      <c r="I207" s="31">
        <f>IF(A207&lt;=NN,G207,NA())</f>
        <v/>
      </c>
    </row>
    <row r="208">
      <c r="A208" s="13" t="n">
        <v>194</v>
      </c>
      <c r="B208" s="42">
        <f>IF(A208&lt;=NN,SMALL(VALORES,A208),"")</f>
        <v/>
      </c>
      <c r="C208" s="14">
        <f>IF(A208&lt;=NN,(B208-MEDIA)/SIGG,"")</f>
        <v/>
      </c>
      <c r="D208" s="27">
        <f>IF(A208&lt;=NN,_xlfn.NORM.S.DIST(C208,TRUE),"")</f>
        <v/>
      </c>
      <c r="E208" s="27">
        <f>IF(A208&lt;=NN,_xlfn.NORM.S.DIST((SMALL(VALORES,NN+1-A208)-MEDIA)/SIGG,TRUE),"")</f>
        <v/>
      </c>
      <c r="F208" s="14">
        <f>IF(A208&lt;=NN,(2*A208-1)*(LN(D208)+LN(1-E208)),"")</f>
        <v/>
      </c>
      <c r="G208" s="14">
        <f>IF(A208&lt;=NN,_xlfn.NORM.S.INV((A208-0.375)/(NN+0.25)),"")</f>
        <v/>
      </c>
      <c r="H208" s="43">
        <f>IF(A208&lt;=NN,B208,NA())</f>
        <v/>
      </c>
      <c r="I208" s="31">
        <f>IF(A208&lt;=NN,G208,NA())</f>
        <v/>
      </c>
    </row>
    <row r="209">
      <c r="A209" s="13" t="n">
        <v>195</v>
      </c>
      <c r="B209" s="42">
        <f>IF(A209&lt;=NN,SMALL(VALORES,A209),"")</f>
        <v/>
      </c>
      <c r="C209" s="14">
        <f>IF(A209&lt;=NN,(B209-MEDIA)/SIGG,"")</f>
        <v/>
      </c>
      <c r="D209" s="27">
        <f>IF(A209&lt;=NN,_xlfn.NORM.S.DIST(C209,TRUE),"")</f>
        <v/>
      </c>
      <c r="E209" s="27">
        <f>IF(A209&lt;=NN,_xlfn.NORM.S.DIST((SMALL(VALORES,NN+1-A209)-MEDIA)/SIGG,TRUE),"")</f>
        <v/>
      </c>
      <c r="F209" s="14">
        <f>IF(A209&lt;=NN,(2*A209-1)*(LN(D209)+LN(1-E209)),"")</f>
        <v/>
      </c>
      <c r="G209" s="14">
        <f>IF(A209&lt;=NN,_xlfn.NORM.S.INV((A209-0.375)/(NN+0.25)),"")</f>
        <v/>
      </c>
      <c r="H209" s="43">
        <f>IF(A209&lt;=NN,B209,NA())</f>
        <v/>
      </c>
      <c r="I209" s="31">
        <f>IF(A209&lt;=NN,G209,NA())</f>
        <v/>
      </c>
    </row>
    <row r="210">
      <c r="A210" s="13" t="n">
        <v>196</v>
      </c>
      <c r="B210" s="42">
        <f>IF(A210&lt;=NN,SMALL(VALORES,A210),"")</f>
        <v/>
      </c>
      <c r="C210" s="14">
        <f>IF(A210&lt;=NN,(B210-MEDIA)/SIGG,"")</f>
        <v/>
      </c>
      <c r="D210" s="27">
        <f>IF(A210&lt;=NN,_xlfn.NORM.S.DIST(C210,TRUE),"")</f>
        <v/>
      </c>
      <c r="E210" s="27">
        <f>IF(A210&lt;=NN,_xlfn.NORM.S.DIST((SMALL(VALORES,NN+1-A210)-MEDIA)/SIGG,TRUE),"")</f>
        <v/>
      </c>
      <c r="F210" s="14">
        <f>IF(A210&lt;=NN,(2*A210-1)*(LN(D210)+LN(1-E210)),"")</f>
        <v/>
      </c>
      <c r="G210" s="14">
        <f>IF(A210&lt;=NN,_xlfn.NORM.S.INV((A210-0.375)/(NN+0.25)),"")</f>
        <v/>
      </c>
      <c r="H210" s="43">
        <f>IF(A210&lt;=NN,B210,NA())</f>
        <v/>
      </c>
      <c r="I210" s="31">
        <f>IF(A210&lt;=NN,G210,NA())</f>
        <v/>
      </c>
    </row>
    <row r="211">
      <c r="A211" s="13" t="n">
        <v>197</v>
      </c>
      <c r="B211" s="42">
        <f>IF(A211&lt;=NN,SMALL(VALORES,A211),"")</f>
        <v/>
      </c>
      <c r="C211" s="14">
        <f>IF(A211&lt;=NN,(B211-MEDIA)/SIGG,"")</f>
        <v/>
      </c>
      <c r="D211" s="27">
        <f>IF(A211&lt;=NN,_xlfn.NORM.S.DIST(C211,TRUE),"")</f>
        <v/>
      </c>
      <c r="E211" s="27">
        <f>IF(A211&lt;=NN,_xlfn.NORM.S.DIST((SMALL(VALORES,NN+1-A211)-MEDIA)/SIGG,TRUE),"")</f>
        <v/>
      </c>
      <c r="F211" s="14">
        <f>IF(A211&lt;=NN,(2*A211-1)*(LN(D211)+LN(1-E211)),"")</f>
        <v/>
      </c>
      <c r="G211" s="14">
        <f>IF(A211&lt;=NN,_xlfn.NORM.S.INV((A211-0.375)/(NN+0.25)),"")</f>
        <v/>
      </c>
      <c r="H211" s="43">
        <f>IF(A211&lt;=NN,B211,NA())</f>
        <v/>
      </c>
      <c r="I211" s="31">
        <f>IF(A211&lt;=NN,G211,NA())</f>
        <v/>
      </c>
    </row>
    <row r="212">
      <c r="A212" s="13" t="n">
        <v>198</v>
      </c>
      <c r="B212" s="42">
        <f>IF(A212&lt;=NN,SMALL(VALORES,A212),"")</f>
        <v/>
      </c>
      <c r="C212" s="14">
        <f>IF(A212&lt;=NN,(B212-MEDIA)/SIGG,"")</f>
        <v/>
      </c>
      <c r="D212" s="27">
        <f>IF(A212&lt;=NN,_xlfn.NORM.S.DIST(C212,TRUE),"")</f>
        <v/>
      </c>
      <c r="E212" s="27">
        <f>IF(A212&lt;=NN,_xlfn.NORM.S.DIST((SMALL(VALORES,NN+1-A212)-MEDIA)/SIGG,TRUE),"")</f>
        <v/>
      </c>
      <c r="F212" s="14">
        <f>IF(A212&lt;=NN,(2*A212-1)*(LN(D212)+LN(1-E212)),"")</f>
        <v/>
      </c>
      <c r="G212" s="14">
        <f>IF(A212&lt;=NN,_xlfn.NORM.S.INV((A212-0.375)/(NN+0.25)),"")</f>
        <v/>
      </c>
      <c r="H212" s="43">
        <f>IF(A212&lt;=NN,B212,NA())</f>
        <v/>
      </c>
      <c r="I212" s="31">
        <f>IF(A212&lt;=NN,G212,NA())</f>
        <v/>
      </c>
    </row>
    <row r="213">
      <c r="A213" s="13" t="n">
        <v>199</v>
      </c>
      <c r="B213" s="42">
        <f>IF(A213&lt;=NN,SMALL(VALORES,A213),"")</f>
        <v/>
      </c>
      <c r="C213" s="14">
        <f>IF(A213&lt;=NN,(B213-MEDIA)/SIGG,"")</f>
        <v/>
      </c>
      <c r="D213" s="27">
        <f>IF(A213&lt;=NN,_xlfn.NORM.S.DIST(C213,TRUE),"")</f>
        <v/>
      </c>
      <c r="E213" s="27">
        <f>IF(A213&lt;=NN,_xlfn.NORM.S.DIST((SMALL(VALORES,NN+1-A213)-MEDIA)/SIGG,TRUE),"")</f>
        <v/>
      </c>
      <c r="F213" s="14">
        <f>IF(A213&lt;=NN,(2*A213-1)*(LN(D213)+LN(1-E213)),"")</f>
        <v/>
      </c>
      <c r="G213" s="14">
        <f>IF(A213&lt;=NN,_xlfn.NORM.S.INV((A213-0.375)/(NN+0.25)),"")</f>
        <v/>
      </c>
      <c r="H213" s="43">
        <f>IF(A213&lt;=NN,B213,NA())</f>
        <v/>
      </c>
      <c r="I213" s="31">
        <f>IF(A213&lt;=NN,G213,NA())</f>
        <v/>
      </c>
    </row>
    <row r="214">
      <c r="A214" s="13" t="n">
        <v>200</v>
      </c>
      <c r="B214" s="42">
        <f>IF(A214&lt;=NN,SMALL(VALORES,A214),"")</f>
        <v/>
      </c>
      <c r="C214" s="14">
        <f>IF(A214&lt;=NN,(B214-MEDIA)/SIGG,"")</f>
        <v/>
      </c>
      <c r="D214" s="27">
        <f>IF(A214&lt;=NN,_xlfn.NORM.S.DIST(C214,TRUE),"")</f>
        <v/>
      </c>
      <c r="E214" s="27">
        <f>IF(A214&lt;=NN,_xlfn.NORM.S.DIST((SMALL(VALORES,NN+1-A214)-MEDIA)/SIGG,TRUE),"")</f>
        <v/>
      </c>
      <c r="F214" s="14">
        <f>IF(A214&lt;=NN,(2*A214-1)*(LN(D214)+LN(1-E214)),"")</f>
        <v/>
      </c>
      <c r="G214" s="14">
        <f>IF(A214&lt;=NN,_xlfn.NORM.S.INV((A214-0.375)/(NN+0.25)),"")</f>
        <v/>
      </c>
      <c r="H214" s="43">
        <f>IF(A214&lt;=NN,B214,NA())</f>
        <v/>
      </c>
      <c r="I214" s="31">
        <f>IF(A214&lt;=NN,G214,NA())</f>
        <v/>
      </c>
    </row>
    <row r="215">
      <c r="A215" s="13" t="n">
        <v>201</v>
      </c>
      <c r="B215" s="42">
        <f>IF(A215&lt;=NN,SMALL(VALORES,A215),"")</f>
        <v/>
      </c>
      <c r="C215" s="14">
        <f>IF(A215&lt;=NN,(B215-MEDIA)/SIGG,"")</f>
        <v/>
      </c>
      <c r="D215" s="27">
        <f>IF(A215&lt;=NN,_xlfn.NORM.S.DIST(C215,TRUE),"")</f>
        <v/>
      </c>
      <c r="E215" s="27">
        <f>IF(A215&lt;=NN,_xlfn.NORM.S.DIST((SMALL(VALORES,NN+1-A215)-MEDIA)/SIGG,TRUE),"")</f>
        <v/>
      </c>
      <c r="F215" s="14">
        <f>IF(A215&lt;=NN,(2*A215-1)*(LN(D215)+LN(1-E215)),"")</f>
        <v/>
      </c>
      <c r="G215" s="14">
        <f>IF(A215&lt;=NN,_xlfn.NORM.S.INV((A215-0.375)/(NN+0.25)),"")</f>
        <v/>
      </c>
      <c r="H215" s="43">
        <f>IF(A215&lt;=NN,B215,NA())</f>
        <v/>
      </c>
      <c r="I215" s="31">
        <f>IF(A215&lt;=NN,G215,NA())</f>
        <v/>
      </c>
    </row>
    <row r="216">
      <c r="A216" s="13" t="n">
        <v>202</v>
      </c>
      <c r="B216" s="42">
        <f>IF(A216&lt;=NN,SMALL(VALORES,A216),"")</f>
        <v/>
      </c>
      <c r="C216" s="14">
        <f>IF(A216&lt;=NN,(B216-MEDIA)/SIGG,"")</f>
        <v/>
      </c>
      <c r="D216" s="27">
        <f>IF(A216&lt;=NN,_xlfn.NORM.S.DIST(C216,TRUE),"")</f>
        <v/>
      </c>
      <c r="E216" s="27">
        <f>IF(A216&lt;=NN,_xlfn.NORM.S.DIST((SMALL(VALORES,NN+1-A216)-MEDIA)/SIGG,TRUE),"")</f>
        <v/>
      </c>
      <c r="F216" s="14">
        <f>IF(A216&lt;=NN,(2*A216-1)*(LN(D216)+LN(1-E216)),"")</f>
        <v/>
      </c>
      <c r="G216" s="14">
        <f>IF(A216&lt;=NN,_xlfn.NORM.S.INV((A216-0.375)/(NN+0.25)),"")</f>
        <v/>
      </c>
      <c r="H216" s="43">
        <f>IF(A216&lt;=NN,B216,NA())</f>
        <v/>
      </c>
      <c r="I216" s="31">
        <f>IF(A216&lt;=NN,G216,NA())</f>
        <v/>
      </c>
    </row>
    <row r="217">
      <c r="A217" s="13" t="n">
        <v>203</v>
      </c>
      <c r="B217" s="42">
        <f>IF(A217&lt;=NN,SMALL(VALORES,A217),"")</f>
        <v/>
      </c>
      <c r="C217" s="14">
        <f>IF(A217&lt;=NN,(B217-MEDIA)/SIGG,"")</f>
        <v/>
      </c>
      <c r="D217" s="27">
        <f>IF(A217&lt;=NN,_xlfn.NORM.S.DIST(C217,TRUE),"")</f>
        <v/>
      </c>
      <c r="E217" s="27">
        <f>IF(A217&lt;=NN,_xlfn.NORM.S.DIST((SMALL(VALORES,NN+1-A217)-MEDIA)/SIGG,TRUE),"")</f>
        <v/>
      </c>
      <c r="F217" s="14">
        <f>IF(A217&lt;=NN,(2*A217-1)*(LN(D217)+LN(1-E217)),"")</f>
        <v/>
      </c>
      <c r="G217" s="14">
        <f>IF(A217&lt;=NN,_xlfn.NORM.S.INV((A217-0.375)/(NN+0.25)),"")</f>
        <v/>
      </c>
      <c r="H217" s="43">
        <f>IF(A217&lt;=NN,B217,NA())</f>
        <v/>
      </c>
      <c r="I217" s="31">
        <f>IF(A217&lt;=NN,G217,NA())</f>
        <v/>
      </c>
    </row>
    <row r="218">
      <c r="A218" s="13" t="n">
        <v>204</v>
      </c>
      <c r="B218" s="42">
        <f>IF(A218&lt;=NN,SMALL(VALORES,A218),"")</f>
        <v/>
      </c>
      <c r="C218" s="14">
        <f>IF(A218&lt;=NN,(B218-MEDIA)/SIGG,"")</f>
        <v/>
      </c>
      <c r="D218" s="27">
        <f>IF(A218&lt;=NN,_xlfn.NORM.S.DIST(C218,TRUE),"")</f>
        <v/>
      </c>
      <c r="E218" s="27">
        <f>IF(A218&lt;=NN,_xlfn.NORM.S.DIST((SMALL(VALORES,NN+1-A218)-MEDIA)/SIGG,TRUE),"")</f>
        <v/>
      </c>
      <c r="F218" s="14">
        <f>IF(A218&lt;=NN,(2*A218-1)*(LN(D218)+LN(1-E218)),"")</f>
        <v/>
      </c>
      <c r="G218" s="14">
        <f>IF(A218&lt;=NN,_xlfn.NORM.S.INV((A218-0.375)/(NN+0.25)),"")</f>
        <v/>
      </c>
      <c r="H218" s="43">
        <f>IF(A218&lt;=NN,B218,NA())</f>
        <v/>
      </c>
      <c r="I218" s="31">
        <f>IF(A218&lt;=NN,G218,NA())</f>
        <v/>
      </c>
    </row>
    <row r="219">
      <c r="A219" s="13" t="n">
        <v>205</v>
      </c>
      <c r="B219" s="42">
        <f>IF(A219&lt;=NN,SMALL(VALORES,A219),"")</f>
        <v/>
      </c>
      <c r="C219" s="14">
        <f>IF(A219&lt;=NN,(B219-MEDIA)/SIGG,"")</f>
        <v/>
      </c>
      <c r="D219" s="27">
        <f>IF(A219&lt;=NN,_xlfn.NORM.S.DIST(C219,TRUE),"")</f>
        <v/>
      </c>
      <c r="E219" s="27">
        <f>IF(A219&lt;=NN,_xlfn.NORM.S.DIST((SMALL(VALORES,NN+1-A219)-MEDIA)/SIGG,TRUE),"")</f>
        <v/>
      </c>
      <c r="F219" s="14">
        <f>IF(A219&lt;=NN,(2*A219-1)*(LN(D219)+LN(1-E219)),"")</f>
        <v/>
      </c>
      <c r="G219" s="14">
        <f>IF(A219&lt;=NN,_xlfn.NORM.S.INV((A219-0.375)/(NN+0.25)),"")</f>
        <v/>
      </c>
      <c r="H219" s="43">
        <f>IF(A219&lt;=NN,B219,NA())</f>
        <v/>
      </c>
      <c r="I219" s="31">
        <f>IF(A219&lt;=NN,G219,NA())</f>
        <v/>
      </c>
    </row>
    <row r="220">
      <c r="A220" s="13" t="n">
        <v>206</v>
      </c>
      <c r="B220" s="42">
        <f>IF(A220&lt;=NN,SMALL(VALORES,A220),"")</f>
        <v/>
      </c>
      <c r="C220" s="14">
        <f>IF(A220&lt;=NN,(B220-MEDIA)/SIGG,"")</f>
        <v/>
      </c>
      <c r="D220" s="27">
        <f>IF(A220&lt;=NN,_xlfn.NORM.S.DIST(C220,TRUE),"")</f>
        <v/>
      </c>
      <c r="E220" s="27">
        <f>IF(A220&lt;=NN,_xlfn.NORM.S.DIST((SMALL(VALORES,NN+1-A220)-MEDIA)/SIGG,TRUE),"")</f>
        <v/>
      </c>
      <c r="F220" s="14">
        <f>IF(A220&lt;=NN,(2*A220-1)*(LN(D220)+LN(1-E220)),"")</f>
        <v/>
      </c>
      <c r="G220" s="14">
        <f>IF(A220&lt;=NN,_xlfn.NORM.S.INV((A220-0.375)/(NN+0.25)),"")</f>
        <v/>
      </c>
      <c r="H220" s="43">
        <f>IF(A220&lt;=NN,B220,NA())</f>
        <v/>
      </c>
      <c r="I220" s="31">
        <f>IF(A220&lt;=NN,G220,NA())</f>
        <v/>
      </c>
    </row>
    <row r="221">
      <c r="A221" s="13" t="n">
        <v>207</v>
      </c>
      <c r="B221" s="42">
        <f>IF(A221&lt;=NN,SMALL(VALORES,A221),"")</f>
        <v/>
      </c>
      <c r="C221" s="14">
        <f>IF(A221&lt;=NN,(B221-MEDIA)/SIGG,"")</f>
        <v/>
      </c>
      <c r="D221" s="27">
        <f>IF(A221&lt;=NN,_xlfn.NORM.S.DIST(C221,TRUE),"")</f>
        <v/>
      </c>
      <c r="E221" s="27">
        <f>IF(A221&lt;=NN,_xlfn.NORM.S.DIST((SMALL(VALORES,NN+1-A221)-MEDIA)/SIGG,TRUE),"")</f>
        <v/>
      </c>
      <c r="F221" s="14">
        <f>IF(A221&lt;=NN,(2*A221-1)*(LN(D221)+LN(1-E221)),"")</f>
        <v/>
      </c>
      <c r="G221" s="14">
        <f>IF(A221&lt;=NN,_xlfn.NORM.S.INV((A221-0.375)/(NN+0.25)),"")</f>
        <v/>
      </c>
      <c r="H221" s="43">
        <f>IF(A221&lt;=NN,B221,NA())</f>
        <v/>
      </c>
      <c r="I221" s="31">
        <f>IF(A221&lt;=NN,G221,NA())</f>
        <v/>
      </c>
    </row>
    <row r="222">
      <c r="A222" s="13" t="n">
        <v>208</v>
      </c>
      <c r="B222" s="42">
        <f>IF(A222&lt;=NN,SMALL(VALORES,A222),"")</f>
        <v/>
      </c>
      <c r="C222" s="14">
        <f>IF(A222&lt;=NN,(B222-MEDIA)/SIGG,"")</f>
        <v/>
      </c>
      <c r="D222" s="27">
        <f>IF(A222&lt;=NN,_xlfn.NORM.S.DIST(C222,TRUE),"")</f>
        <v/>
      </c>
      <c r="E222" s="27">
        <f>IF(A222&lt;=NN,_xlfn.NORM.S.DIST((SMALL(VALORES,NN+1-A222)-MEDIA)/SIGG,TRUE),"")</f>
        <v/>
      </c>
      <c r="F222" s="14">
        <f>IF(A222&lt;=NN,(2*A222-1)*(LN(D222)+LN(1-E222)),"")</f>
        <v/>
      </c>
      <c r="G222" s="14">
        <f>IF(A222&lt;=NN,_xlfn.NORM.S.INV((A222-0.375)/(NN+0.25)),"")</f>
        <v/>
      </c>
      <c r="H222" s="43">
        <f>IF(A222&lt;=NN,B222,NA())</f>
        <v/>
      </c>
      <c r="I222" s="31">
        <f>IF(A222&lt;=NN,G222,NA())</f>
        <v/>
      </c>
    </row>
    <row r="223">
      <c r="A223" s="13" t="n">
        <v>209</v>
      </c>
      <c r="B223" s="42">
        <f>IF(A223&lt;=NN,SMALL(VALORES,A223),"")</f>
        <v/>
      </c>
      <c r="C223" s="14">
        <f>IF(A223&lt;=NN,(B223-MEDIA)/SIGG,"")</f>
        <v/>
      </c>
      <c r="D223" s="27">
        <f>IF(A223&lt;=NN,_xlfn.NORM.S.DIST(C223,TRUE),"")</f>
        <v/>
      </c>
      <c r="E223" s="27">
        <f>IF(A223&lt;=NN,_xlfn.NORM.S.DIST((SMALL(VALORES,NN+1-A223)-MEDIA)/SIGG,TRUE),"")</f>
        <v/>
      </c>
      <c r="F223" s="14">
        <f>IF(A223&lt;=NN,(2*A223-1)*(LN(D223)+LN(1-E223)),"")</f>
        <v/>
      </c>
      <c r="G223" s="14">
        <f>IF(A223&lt;=NN,_xlfn.NORM.S.INV((A223-0.375)/(NN+0.25)),"")</f>
        <v/>
      </c>
      <c r="H223" s="43">
        <f>IF(A223&lt;=NN,B223,NA())</f>
        <v/>
      </c>
      <c r="I223" s="31">
        <f>IF(A223&lt;=NN,G223,NA())</f>
        <v/>
      </c>
    </row>
    <row r="224">
      <c r="A224" s="13" t="n">
        <v>210</v>
      </c>
      <c r="B224" s="42">
        <f>IF(A224&lt;=NN,SMALL(VALORES,A224),"")</f>
        <v/>
      </c>
      <c r="C224" s="14">
        <f>IF(A224&lt;=NN,(B224-MEDIA)/SIGG,"")</f>
        <v/>
      </c>
      <c r="D224" s="27">
        <f>IF(A224&lt;=NN,_xlfn.NORM.S.DIST(C224,TRUE),"")</f>
        <v/>
      </c>
      <c r="E224" s="27">
        <f>IF(A224&lt;=NN,_xlfn.NORM.S.DIST((SMALL(VALORES,NN+1-A224)-MEDIA)/SIGG,TRUE),"")</f>
        <v/>
      </c>
      <c r="F224" s="14">
        <f>IF(A224&lt;=NN,(2*A224-1)*(LN(D224)+LN(1-E224)),"")</f>
        <v/>
      </c>
      <c r="G224" s="14">
        <f>IF(A224&lt;=NN,_xlfn.NORM.S.INV((A224-0.375)/(NN+0.25)),"")</f>
        <v/>
      </c>
      <c r="H224" s="43">
        <f>IF(A224&lt;=NN,B224,NA())</f>
        <v/>
      </c>
      <c r="I224" s="31">
        <f>IF(A224&lt;=NN,G224,NA())</f>
        <v/>
      </c>
    </row>
    <row r="225">
      <c r="A225" s="13" t="n">
        <v>211</v>
      </c>
      <c r="B225" s="42">
        <f>IF(A225&lt;=NN,SMALL(VALORES,A225),"")</f>
        <v/>
      </c>
      <c r="C225" s="14">
        <f>IF(A225&lt;=NN,(B225-MEDIA)/SIGG,"")</f>
        <v/>
      </c>
      <c r="D225" s="27">
        <f>IF(A225&lt;=NN,_xlfn.NORM.S.DIST(C225,TRUE),"")</f>
        <v/>
      </c>
      <c r="E225" s="27">
        <f>IF(A225&lt;=NN,_xlfn.NORM.S.DIST((SMALL(VALORES,NN+1-A225)-MEDIA)/SIGG,TRUE),"")</f>
        <v/>
      </c>
      <c r="F225" s="14">
        <f>IF(A225&lt;=NN,(2*A225-1)*(LN(D225)+LN(1-E225)),"")</f>
        <v/>
      </c>
      <c r="G225" s="14">
        <f>IF(A225&lt;=NN,_xlfn.NORM.S.INV((A225-0.375)/(NN+0.25)),"")</f>
        <v/>
      </c>
      <c r="H225" s="43">
        <f>IF(A225&lt;=NN,B225,NA())</f>
        <v/>
      </c>
      <c r="I225" s="31">
        <f>IF(A225&lt;=NN,G225,NA())</f>
        <v/>
      </c>
    </row>
    <row r="226">
      <c r="A226" s="13" t="n">
        <v>212</v>
      </c>
      <c r="B226" s="42">
        <f>IF(A226&lt;=NN,SMALL(VALORES,A226),"")</f>
        <v/>
      </c>
      <c r="C226" s="14">
        <f>IF(A226&lt;=NN,(B226-MEDIA)/SIGG,"")</f>
        <v/>
      </c>
      <c r="D226" s="27">
        <f>IF(A226&lt;=NN,_xlfn.NORM.S.DIST(C226,TRUE),"")</f>
        <v/>
      </c>
      <c r="E226" s="27">
        <f>IF(A226&lt;=NN,_xlfn.NORM.S.DIST((SMALL(VALORES,NN+1-A226)-MEDIA)/SIGG,TRUE),"")</f>
        <v/>
      </c>
      <c r="F226" s="14">
        <f>IF(A226&lt;=NN,(2*A226-1)*(LN(D226)+LN(1-E226)),"")</f>
        <v/>
      </c>
      <c r="G226" s="14">
        <f>IF(A226&lt;=NN,_xlfn.NORM.S.INV((A226-0.375)/(NN+0.25)),"")</f>
        <v/>
      </c>
      <c r="H226" s="43">
        <f>IF(A226&lt;=NN,B226,NA())</f>
        <v/>
      </c>
      <c r="I226" s="31">
        <f>IF(A226&lt;=NN,G226,NA())</f>
        <v/>
      </c>
    </row>
    <row r="227">
      <c r="A227" s="13" t="n">
        <v>213</v>
      </c>
      <c r="B227" s="42">
        <f>IF(A227&lt;=NN,SMALL(VALORES,A227),"")</f>
        <v/>
      </c>
      <c r="C227" s="14">
        <f>IF(A227&lt;=NN,(B227-MEDIA)/SIGG,"")</f>
        <v/>
      </c>
      <c r="D227" s="27">
        <f>IF(A227&lt;=NN,_xlfn.NORM.S.DIST(C227,TRUE),"")</f>
        <v/>
      </c>
      <c r="E227" s="27">
        <f>IF(A227&lt;=NN,_xlfn.NORM.S.DIST((SMALL(VALORES,NN+1-A227)-MEDIA)/SIGG,TRUE),"")</f>
        <v/>
      </c>
      <c r="F227" s="14">
        <f>IF(A227&lt;=NN,(2*A227-1)*(LN(D227)+LN(1-E227)),"")</f>
        <v/>
      </c>
      <c r="G227" s="14">
        <f>IF(A227&lt;=NN,_xlfn.NORM.S.INV((A227-0.375)/(NN+0.25)),"")</f>
        <v/>
      </c>
      <c r="H227" s="43">
        <f>IF(A227&lt;=NN,B227,NA())</f>
        <v/>
      </c>
      <c r="I227" s="31">
        <f>IF(A227&lt;=NN,G227,NA())</f>
        <v/>
      </c>
    </row>
    <row r="228">
      <c r="A228" s="13" t="n">
        <v>214</v>
      </c>
      <c r="B228" s="42">
        <f>IF(A228&lt;=NN,SMALL(VALORES,A228),"")</f>
        <v/>
      </c>
      <c r="C228" s="14">
        <f>IF(A228&lt;=NN,(B228-MEDIA)/SIGG,"")</f>
        <v/>
      </c>
      <c r="D228" s="27">
        <f>IF(A228&lt;=NN,_xlfn.NORM.S.DIST(C228,TRUE),"")</f>
        <v/>
      </c>
      <c r="E228" s="27">
        <f>IF(A228&lt;=NN,_xlfn.NORM.S.DIST((SMALL(VALORES,NN+1-A228)-MEDIA)/SIGG,TRUE),"")</f>
        <v/>
      </c>
      <c r="F228" s="14">
        <f>IF(A228&lt;=NN,(2*A228-1)*(LN(D228)+LN(1-E228)),"")</f>
        <v/>
      </c>
      <c r="G228" s="14">
        <f>IF(A228&lt;=NN,_xlfn.NORM.S.INV((A228-0.375)/(NN+0.25)),"")</f>
        <v/>
      </c>
      <c r="H228" s="43">
        <f>IF(A228&lt;=NN,B228,NA())</f>
        <v/>
      </c>
      <c r="I228" s="31">
        <f>IF(A228&lt;=NN,G228,NA())</f>
        <v/>
      </c>
    </row>
    <row r="229">
      <c r="A229" s="13" t="n">
        <v>215</v>
      </c>
      <c r="B229" s="42">
        <f>IF(A229&lt;=NN,SMALL(VALORES,A229),"")</f>
        <v/>
      </c>
      <c r="C229" s="14">
        <f>IF(A229&lt;=NN,(B229-MEDIA)/SIGG,"")</f>
        <v/>
      </c>
      <c r="D229" s="27">
        <f>IF(A229&lt;=NN,_xlfn.NORM.S.DIST(C229,TRUE),"")</f>
        <v/>
      </c>
      <c r="E229" s="27">
        <f>IF(A229&lt;=NN,_xlfn.NORM.S.DIST((SMALL(VALORES,NN+1-A229)-MEDIA)/SIGG,TRUE),"")</f>
        <v/>
      </c>
      <c r="F229" s="14">
        <f>IF(A229&lt;=NN,(2*A229-1)*(LN(D229)+LN(1-E229)),"")</f>
        <v/>
      </c>
      <c r="G229" s="14">
        <f>IF(A229&lt;=NN,_xlfn.NORM.S.INV((A229-0.375)/(NN+0.25)),"")</f>
        <v/>
      </c>
      <c r="H229" s="43">
        <f>IF(A229&lt;=NN,B229,NA())</f>
        <v/>
      </c>
      <c r="I229" s="31">
        <f>IF(A229&lt;=NN,G229,NA())</f>
        <v/>
      </c>
    </row>
    <row r="230">
      <c r="A230" s="13" t="n">
        <v>216</v>
      </c>
      <c r="B230" s="42">
        <f>IF(A230&lt;=NN,SMALL(VALORES,A230),"")</f>
        <v/>
      </c>
      <c r="C230" s="14">
        <f>IF(A230&lt;=NN,(B230-MEDIA)/SIGG,"")</f>
        <v/>
      </c>
      <c r="D230" s="27">
        <f>IF(A230&lt;=NN,_xlfn.NORM.S.DIST(C230,TRUE),"")</f>
        <v/>
      </c>
      <c r="E230" s="27">
        <f>IF(A230&lt;=NN,_xlfn.NORM.S.DIST((SMALL(VALORES,NN+1-A230)-MEDIA)/SIGG,TRUE),"")</f>
        <v/>
      </c>
      <c r="F230" s="14">
        <f>IF(A230&lt;=NN,(2*A230-1)*(LN(D230)+LN(1-E230)),"")</f>
        <v/>
      </c>
      <c r="G230" s="14">
        <f>IF(A230&lt;=NN,_xlfn.NORM.S.INV((A230-0.375)/(NN+0.25)),"")</f>
        <v/>
      </c>
      <c r="H230" s="43">
        <f>IF(A230&lt;=NN,B230,NA())</f>
        <v/>
      </c>
      <c r="I230" s="31">
        <f>IF(A230&lt;=NN,G230,NA())</f>
        <v/>
      </c>
    </row>
    <row r="231">
      <c r="A231" s="13" t="n">
        <v>217</v>
      </c>
      <c r="B231" s="42">
        <f>IF(A231&lt;=NN,SMALL(VALORES,A231),"")</f>
        <v/>
      </c>
      <c r="C231" s="14">
        <f>IF(A231&lt;=NN,(B231-MEDIA)/SIGG,"")</f>
        <v/>
      </c>
      <c r="D231" s="27">
        <f>IF(A231&lt;=NN,_xlfn.NORM.S.DIST(C231,TRUE),"")</f>
        <v/>
      </c>
      <c r="E231" s="27">
        <f>IF(A231&lt;=NN,_xlfn.NORM.S.DIST((SMALL(VALORES,NN+1-A231)-MEDIA)/SIGG,TRUE),"")</f>
        <v/>
      </c>
      <c r="F231" s="14">
        <f>IF(A231&lt;=NN,(2*A231-1)*(LN(D231)+LN(1-E231)),"")</f>
        <v/>
      </c>
      <c r="G231" s="14">
        <f>IF(A231&lt;=NN,_xlfn.NORM.S.INV((A231-0.375)/(NN+0.25)),"")</f>
        <v/>
      </c>
      <c r="H231" s="43">
        <f>IF(A231&lt;=NN,B231,NA())</f>
        <v/>
      </c>
      <c r="I231" s="31">
        <f>IF(A231&lt;=NN,G231,NA())</f>
        <v/>
      </c>
    </row>
    <row r="232">
      <c r="A232" s="13" t="n">
        <v>218</v>
      </c>
      <c r="B232" s="42">
        <f>IF(A232&lt;=NN,SMALL(VALORES,A232),"")</f>
        <v/>
      </c>
      <c r="C232" s="14">
        <f>IF(A232&lt;=NN,(B232-MEDIA)/SIGG,"")</f>
        <v/>
      </c>
      <c r="D232" s="27">
        <f>IF(A232&lt;=NN,_xlfn.NORM.S.DIST(C232,TRUE),"")</f>
        <v/>
      </c>
      <c r="E232" s="27">
        <f>IF(A232&lt;=NN,_xlfn.NORM.S.DIST((SMALL(VALORES,NN+1-A232)-MEDIA)/SIGG,TRUE),"")</f>
        <v/>
      </c>
      <c r="F232" s="14">
        <f>IF(A232&lt;=NN,(2*A232-1)*(LN(D232)+LN(1-E232)),"")</f>
        <v/>
      </c>
      <c r="G232" s="14">
        <f>IF(A232&lt;=NN,_xlfn.NORM.S.INV((A232-0.375)/(NN+0.25)),"")</f>
        <v/>
      </c>
      <c r="H232" s="43">
        <f>IF(A232&lt;=NN,B232,NA())</f>
        <v/>
      </c>
      <c r="I232" s="31">
        <f>IF(A232&lt;=NN,G232,NA())</f>
        <v/>
      </c>
    </row>
    <row r="233">
      <c r="A233" s="13" t="n">
        <v>219</v>
      </c>
      <c r="B233" s="42">
        <f>IF(A233&lt;=NN,SMALL(VALORES,A233),"")</f>
        <v/>
      </c>
      <c r="C233" s="14">
        <f>IF(A233&lt;=NN,(B233-MEDIA)/SIGG,"")</f>
        <v/>
      </c>
      <c r="D233" s="27">
        <f>IF(A233&lt;=NN,_xlfn.NORM.S.DIST(C233,TRUE),"")</f>
        <v/>
      </c>
      <c r="E233" s="27">
        <f>IF(A233&lt;=NN,_xlfn.NORM.S.DIST((SMALL(VALORES,NN+1-A233)-MEDIA)/SIGG,TRUE),"")</f>
        <v/>
      </c>
      <c r="F233" s="14">
        <f>IF(A233&lt;=NN,(2*A233-1)*(LN(D233)+LN(1-E233)),"")</f>
        <v/>
      </c>
      <c r="G233" s="14">
        <f>IF(A233&lt;=NN,_xlfn.NORM.S.INV((A233-0.375)/(NN+0.25)),"")</f>
        <v/>
      </c>
      <c r="H233" s="43">
        <f>IF(A233&lt;=NN,B233,NA())</f>
        <v/>
      </c>
      <c r="I233" s="31">
        <f>IF(A233&lt;=NN,G233,NA())</f>
        <v/>
      </c>
    </row>
    <row r="234">
      <c r="A234" s="13" t="n">
        <v>220</v>
      </c>
      <c r="B234" s="42">
        <f>IF(A234&lt;=NN,SMALL(VALORES,A234),"")</f>
        <v/>
      </c>
      <c r="C234" s="14">
        <f>IF(A234&lt;=NN,(B234-MEDIA)/SIGG,"")</f>
        <v/>
      </c>
      <c r="D234" s="27">
        <f>IF(A234&lt;=NN,_xlfn.NORM.S.DIST(C234,TRUE),"")</f>
        <v/>
      </c>
      <c r="E234" s="27">
        <f>IF(A234&lt;=NN,_xlfn.NORM.S.DIST((SMALL(VALORES,NN+1-A234)-MEDIA)/SIGG,TRUE),"")</f>
        <v/>
      </c>
      <c r="F234" s="14">
        <f>IF(A234&lt;=NN,(2*A234-1)*(LN(D234)+LN(1-E234)),"")</f>
        <v/>
      </c>
      <c r="G234" s="14">
        <f>IF(A234&lt;=NN,_xlfn.NORM.S.INV((A234-0.375)/(NN+0.25)),"")</f>
        <v/>
      </c>
      <c r="H234" s="43">
        <f>IF(A234&lt;=NN,B234,NA())</f>
        <v/>
      </c>
      <c r="I234" s="31">
        <f>IF(A234&lt;=NN,G234,NA())</f>
        <v/>
      </c>
    </row>
    <row r="235">
      <c r="A235" s="13" t="n">
        <v>221</v>
      </c>
      <c r="B235" s="42">
        <f>IF(A235&lt;=NN,SMALL(VALORES,A235),"")</f>
        <v/>
      </c>
      <c r="C235" s="14">
        <f>IF(A235&lt;=NN,(B235-MEDIA)/SIGG,"")</f>
        <v/>
      </c>
      <c r="D235" s="27">
        <f>IF(A235&lt;=NN,_xlfn.NORM.S.DIST(C235,TRUE),"")</f>
        <v/>
      </c>
      <c r="E235" s="27">
        <f>IF(A235&lt;=NN,_xlfn.NORM.S.DIST((SMALL(VALORES,NN+1-A235)-MEDIA)/SIGG,TRUE),"")</f>
        <v/>
      </c>
      <c r="F235" s="14">
        <f>IF(A235&lt;=NN,(2*A235-1)*(LN(D235)+LN(1-E235)),"")</f>
        <v/>
      </c>
      <c r="G235" s="14">
        <f>IF(A235&lt;=NN,_xlfn.NORM.S.INV((A235-0.375)/(NN+0.25)),"")</f>
        <v/>
      </c>
      <c r="H235" s="43">
        <f>IF(A235&lt;=NN,B235,NA())</f>
        <v/>
      </c>
      <c r="I235" s="31">
        <f>IF(A235&lt;=NN,G235,NA())</f>
        <v/>
      </c>
    </row>
    <row r="236">
      <c r="A236" s="13" t="n">
        <v>222</v>
      </c>
      <c r="B236" s="42">
        <f>IF(A236&lt;=NN,SMALL(VALORES,A236),"")</f>
        <v/>
      </c>
      <c r="C236" s="14">
        <f>IF(A236&lt;=NN,(B236-MEDIA)/SIGG,"")</f>
        <v/>
      </c>
      <c r="D236" s="27">
        <f>IF(A236&lt;=NN,_xlfn.NORM.S.DIST(C236,TRUE),"")</f>
        <v/>
      </c>
      <c r="E236" s="27">
        <f>IF(A236&lt;=NN,_xlfn.NORM.S.DIST((SMALL(VALORES,NN+1-A236)-MEDIA)/SIGG,TRUE),"")</f>
        <v/>
      </c>
      <c r="F236" s="14">
        <f>IF(A236&lt;=NN,(2*A236-1)*(LN(D236)+LN(1-E236)),"")</f>
        <v/>
      </c>
      <c r="G236" s="14">
        <f>IF(A236&lt;=NN,_xlfn.NORM.S.INV((A236-0.375)/(NN+0.25)),"")</f>
        <v/>
      </c>
      <c r="H236" s="43">
        <f>IF(A236&lt;=NN,B236,NA())</f>
        <v/>
      </c>
      <c r="I236" s="31">
        <f>IF(A236&lt;=NN,G236,NA())</f>
        <v/>
      </c>
    </row>
    <row r="237">
      <c r="A237" s="13" t="n">
        <v>223</v>
      </c>
      <c r="B237" s="42">
        <f>IF(A237&lt;=NN,SMALL(VALORES,A237),"")</f>
        <v/>
      </c>
      <c r="C237" s="14">
        <f>IF(A237&lt;=NN,(B237-MEDIA)/SIGG,"")</f>
        <v/>
      </c>
      <c r="D237" s="27">
        <f>IF(A237&lt;=NN,_xlfn.NORM.S.DIST(C237,TRUE),"")</f>
        <v/>
      </c>
      <c r="E237" s="27">
        <f>IF(A237&lt;=NN,_xlfn.NORM.S.DIST((SMALL(VALORES,NN+1-A237)-MEDIA)/SIGG,TRUE),"")</f>
        <v/>
      </c>
      <c r="F237" s="14">
        <f>IF(A237&lt;=NN,(2*A237-1)*(LN(D237)+LN(1-E237)),"")</f>
        <v/>
      </c>
      <c r="G237" s="14">
        <f>IF(A237&lt;=NN,_xlfn.NORM.S.INV((A237-0.375)/(NN+0.25)),"")</f>
        <v/>
      </c>
      <c r="H237" s="43">
        <f>IF(A237&lt;=NN,B237,NA())</f>
        <v/>
      </c>
      <c r="I237" s="31">
        <f>IF(A237&lt;=NN,G237,NA())</f>
        <v/>
      </c>
    </row>
    <row r="238">
      <c r="A238" s="13" t="n">
        <v>224</v>
      </c>
      <c r="B238" s="42">
        <f>IF(A238&lt;=NN,SMALL(VALORES,A238),"")</f>
        <v/>
      </c>
      <c r="C238" s="14">
        <f>IF(A238&lt;=NN,(B238-MEDIA)/SIGG,"")</f>
        <v/>
      </c>
      <c r="D238" s="27">
        <f>IF(A238&lt;=NN,_xlfn.NORM.S.DIST(C238,TRUE),"")</f>
        <v/>
      </c>
      <c r="E238" s="27">
        <f>IF(A238&lt;=NN,_xlfn.NORM.S.DIST((SMALL(VALORES,NN+1-A238)-MEDIA)/SIGG,TRUE),"")</f>
        <v/>
      </c>
      <c r="F238" s="14">
        <f>IF(A238&lt;=NN,(2*A238-1)*(LN(D238)+LN(1-E238)),"")</f>
        <v/>
      </c>
      <c r="G238" s="14">
        <f>IF(A238&lt;=NN,_xlfn.NORM.S.INV((A238-0.375)/(NN+0.25)),"")</f>
        <v/>
      </c>
      <c r="H238" s="43">
        <f>IF(A238&lt;=NN,B238,NA())</f>
        <v/>
      </c>
      <c r="I238" s="31">
        <f>IF(A238&lt;=NN,G238,NA())</f>
        <v/>
      </c>
    </row>
    <row r="239">
      <c r="A239" s="13" t="n">
        <v>225</v>
      </c>
      <c r="B239" s="42">
        <f>IF(A239&lt;=NN,SMALL(VALORES,A239),"")</f>
        <v/>
      </c>
      <c r="C239" s="14">
        <f>IF(A239&lt;=NN,(B239-MEDIA)/SIGG,"")</f>
        <v/>
      </c>
      <c r="D239" s="27">
        <f>IF(A239&lt;=NN,_xlfn.NORM.S.DIST(C239,TRUE),"")</f>
        <v/>
      </c>
      <c r="E239" s="27">
        <f>IF(A239&lt;=NN,_xlfn.NORM.S.DIST((SMALL(VALORES,NN+1-A239)-MEDIA)/SIGG,TRUE),"")</f>
        <v/>
      </c>
      <c r="F239" s="14">
        <f>IF(A239&lt;=NN,(2*A239-1)*(LN(D239)+LN(1-E239)),"")</f>
        <v/>
      </c>
      <c r="G239" s="14">
        <f>IF(A239&lt;=NN,_xlfn.NORM.S.INV((A239-0.375)/(NN+0.25)),"")</f>
        <v/>
      </c>
      <c r="H239" s="43">
        <f>IF(A239&lt;=NN,B239,NA())</f>
        <v/>
      </c>
      <c r="I239" s="31">
        <f>IF(A239&lt;=NN,G239,NA())</f>
        <v/>
      </c>
    </row>
    <row r="240">
      <c r="A240" s="13" t="n">
        <v>226</v>
      </c>
      <c r="B240" s="42">
        <f>IF(A240&lt;=NN,SMALL(VALORES,A240),"")</f>
        <v/>
      </c>
      <c r="C240" s="14">
        <f>IF(A240&lt;=NN,(B240-MEDIA)/SIGG,"")</f>
        <v/>
      </c>
      <c r="D240" s="27">
        <f>IF(A240&lt;=NN,_xlfn.NORM.S.DIST(C240,TRUE),"")</f>
        <v/>
      </c>
      <c r="E240" s="27">
        <f>IF(A240&lt;=NN,_xlfn.NORM.S.DIST((SMALL(VALORES,NN+1-A240)-MEDIA)/SIGG,TRUE),"")</f>
        <v/>
      </c>
      <c r="F240" s="14">
        <f>IF(A240&lt;=NN,(2*A240-1)*(LN(D240)+LN(1-E240)),"")</f>
        <v/>
      </c>
      <c r="G240" s="14">
        <f>IF(A240&lt;=NN,_xlfn.NORM.S.INV((A240-0.375)/(NN+0.25)),"")</f>
        <v/>
      </c>
      <c r="H240" s="43">
        <f>IF(A240&lt;=NN,B240,NA())</f>
        <v/>
      </c>
      <c r="I240" s="31">
        <f>IF(A240&lt;=NN,G240,NA())</f>
        <v/>
      </c>
    </row>
    <row r="241">
      <c r="A241" s="13" t="n">
        <v>227</v>
      </c>
      <c r="B241" s="42">
        <f>IF(A241&lt;=NN,SMALL(VALORES,A241),"")</f>
        <v/>
      </c>
      <c r="C241" s="14">
        <f>IF(A241&lt;=NN,(B241-MEDIA)/SIGG,"")</f>
        <v/>
      </c>
      <c r="D241" s="27">
        <f>IF(A241&lt;=NN,_xlfn.NORM.S.DIST(C241,TRUE),"")</f>
        <v/>
      </c>
      <c r="E241" s="27">
        <f>IF(A241&lt;=NN,_xlfn.NORM.S.DIST((SMALL(VALORES,NN+1-A241)-MEDIA)/SIGG,TRUE),"")</f>
        <v/>
      </c>
      <c r="F241" s="14">
        <f>IF(A241&lt;=NN,(2*A241-1)*(LN(D241)+LN(1-E241)),"")</f>
        <v/>
      </c>
      <c r="G241" s="14">
        <f>IF(A241&lt;=NN,_xlfn.NORM.S.INV((A241-0.375)/(NN+0.25)),"")</f>
        <v/>
      </c>
      <c r="H241" s="43">
        <f>IF(A241&lt;=NN,B241,NA())</f>
        <v/>
      </c>
      <c r="I241" s="31">
        <f>IF(A241&lt;=NN,G241,NA())</f>
        <v/>
      </c>
    </row>
    <row r="242">
      <c r="A242" s="13" t="n">
        <v>228</v>
      </c>
      <c r="B242" s="42">
        <f>IF(A242&lt;=NN,SMALL(VALORES,A242),"")</f>
        <v/>
      </c>
      <c r="C242" s="14">
        <f>IF(A242&lt;=NN,(B242-MEDIA)/SIGG,"")</f>
        <v/>
      </c>
      <c r="D242" s="27">
        <f>IF(A242&lt;=NN,_xlfn.NORM.S.DIST(C242,TRUE),"")</f>
        <v/>
      </c>
      <c r="E242" s="27">
        <f>IF(A242&lt;=NN,_xlfn.NORM.S.DIST((SMALL(VALORES,NN+1-A242)-MEDIA)/SIGG,TRUE),"")</f>
        <v/>
      </c>
      <c r="F242" s="14">
        <f>IF(A242&lt;=NN,(2*A242-1)*(LN(D242)+LN(1-E242)),"")</f>
        <v/>
      </c>
      <c r="G242" s="14">
        <f>IF(A242&lt;=NN,_xlfn.NORM.S.INV((A242-0.375)/(NN+0.25)),"")</f>
        <v/>
      </c>
      <c r="H242" s="43">
        <f>IF(A242&lt;=NN,B242,NA())</f>
        <v/>
      </c>
      <c r="I242" s="31">
        <f>IF(A242&lt;=NN,G242,NA())</f>
        <v/>
      </c>
    </row>
    <row r="243">
      <c r="A243" s="13" t="n">
        <v>229</v>
      </c>
      <c r="B243" s="42">
        <f>IF(A243&lt;=NN,SMALL(VALORES,A243),"")</f>
        <v/>
      </c>
      <c r="C243" s="14">
        <f>IF(A243&lt;=NN,(B243-MEDIA)/SIGG,"")</f>
        <v/>
      </c>
      <c r="D243" s="27">
        <f>IF(A243&lt;=NN,_xlfn.NORM.S.DIST(C243,TRUE),"")</f>
        <v/>
      </c>
      <c r="E243" s="27">
        <f>IF(A243&lt;=NN,_xlfn.NORM.S.DIST((SMALL(VALORES,NN+1-A243)-MEDIA)/SIGG,TRUE),"")</f>
        <v/>
      </c>
      <c r="F243" s="14">
        <f>IF(A243&lt;=NN,(2*A243-1)*(LN(D243)+LN(1-E243)),"")</f>
        <v/>
      </c>
      <c r="G243" s="14">
        <f>IF(A243&lt;=NN,_xlfn.NORM.S.INV((A243-0.375)/(NN+0.25)),"")</f>
        <v/>
      </c>
      <c r="H243" s="43">
        <f>IF(A243&lt;=NN,B243,NA())</f>
        <v/>
      </c>
      <c r="I243" s="31">
        <f>IF(A243&lt;=NN,G243,NA())</f>
        <v/>
      </c>
    </row>
    <row r="244">
      <c r="A244" s="13" t="n">
        <v>230</v>
      </c>
      <c r="B244" s="42">
        <f>IF(A244&lt;=NN,SMALL(VALORES,A244),"")</f>
        <v/>
      </c>
      <c r="C244" s="14">
        <f>IF(A244&lt;=NN,(B244-MEDIA)/SIGG,"")</f>
        <v/>
      </c>
      <c r="D244" s="27">
        <f>IF(A244&lt;=NN,_xlfn.NORM.S.DIST(C244,TRUE),"")</f>
        <v/>
      </c>
      <c r="E244" s="27">
        <f>IF(A244&lt;=NN,_xlfn.NORM.S.DIST((SMALL(VALORES,NN+1-A244)-MEDIA)/SIGG,TRUE),"")</f>
        <v/>
      </c>
      <c r="F244" s="14">
        <f>IF(A244&lt;=NN,(2*A244-1)*(LN(D244)+LN(1-E244)),"")</f>
        <v/>
      </c>
      <c r="G244" s="14">
        <f>IF(A244&lt;=NN,_xlfn.NORM.S.INV((A244-0.375)/(NN+0.25)),"")</f>
        <v/>
      </c>
      <c r="H244" s="43">
        <f>IF(A244&lt;=NN,B244,NA())</f>
        <v/>
      </c>
      <c r="I244" s="31">
        <f>IF(A244&lt;=NN,G244,NA())</f>
        <v/>
      </c>
    </row>
    <row r="245">
      <c r="A245" s="13" t="n">
        <v>231</v>
      </c>
      <c r="B245" s="42">
        <f>IF(A245&lt;=NN,SMALL(VALORES,A245),"")</f>
        <v/>
      </c>
      <c r="C245" s="14">
        <f>IF(A245&lt;=NN,(B245-MEDIA)/SIGG,"")</f>
        <v/>
      </c>
      <c r="D245" s="27">
        <f>IF(A245&lt;=NN,_xlfn.NORM.S.DIST(C245,TRUE),"")</f>
        <v/>
      </c>
      <c r="E245" s="27">
        <f>IF(A245&lt;=NN,_xlfn.NORM.S.DIST((SMALL(VALORES,NN+1-A245)-MEDIA)/SIGG,TRUE),"")</f>
        <v/>
      </c>
      <c r="F245" s="14">
        <f>IF(A245&lt;=NN,(2*A245-1)*(LN(D245)+LN(1-E245)),"")</f>
        <v/>
      </c>
      <c r="G245" s="14">
        <f>IF(A245&lt;=NN,_xlfn.NORM.S.INV((A245-0.375)/(NN+0.25)),"")</f>
        <v/>
      </c>
      <c r="H245" s="43">
        <f>IF(A245&lt;=NN,B245,NA())</f>
        <v/>
      </c>
      <c r="I245" s="31">
        <f>IF(A245&lt;=NN,G245,NA())</f>
        <v/>
      </c>
    </row>
    <row r="246">
      <c r="A246" s="13" t="n">
        <v>232</v>
      </c>
      <c r="B246" s="42">
        <f>IF(A246&lt;=NN,SMALL(VALORES,A246),"")</f>
        <v/>
      </c>
      <c r="C246" s="14">
        <f>IF(A246&lt;=NN,(B246-MEDIA)/SIGG,"")</f>
        <v/>
      </c>
      <c r="D246" s="27">
        <f>IF(A246&lt;=NN,_xlfn.NORM.S.DIST(C246,TRUE),"")</f>
        <v/>
      </c>
      <c r="E246" s="27">
        <f>IF(A246&lt;=NN,_xlfn.NORM.S.DIST((SMALL(VALORES,NN+1-A246)-MEDIA)/SIGG,TRUE),"")</f>
        <v/>
      </c>
      <c r="F246" s="14">
        <f>IF(A246&lt;=NN,(2*A246-1)*(LN(D246)+LN(1-E246)),"")</f>
        <v/>
      </c>
      <c r="G246" s="14">
        <f>IF(A246&lt;=NN,_xlfn.NORM.S.INV((A246-0.375)/(NN+0.25)),"")</f>
        <v/>
      </c>
      <c r="H246" s="43">
        <f>IF(A246&lt;=NN,B246,NA())</f>
        <v/>
      </c>
      <c r="I246" s="31">
        <f>IF(A246&lt;=NN,G246,NA())</f>
        <v/>
      </c>
    </row>
    <row r="247">
      <c r="A247" s="13" t="n">
        <v>233</v>
      </c>
      <c r="B247" s="42">
        <f>IF(A247&lt;=NN,SMALL(VALORES,A247),"")</f>
        <v/>
      </c>
      <c r="C247" s="14">
        <f>IF(A247&lt;=NN,(B247-MEDIA)/SIGG,"")</f>
        <v/>
      </c>
      <c r="D247" s="27">
        <f>IF(A247&lt;=NN,_xlfn.NORM.S.DIST(C247,TRUE),"")</f>
        <v/>
      </c>
      <c r="E247" s="27">
        <f>IF(A247&lt;=NN,_xlfn.NORM.S.DIST((SMALL(VALORES,NN+1-A247)-MEDIA)/SIGG,TRUE),"")</f>
        <v/>
      </c>
      <c r="F247" s="14">
        <f>IF(A247&lt;=NN,(2*A247-1)*(LN(D247)+LN(1-E247)),"")</f>
        <v/>
      </c>
      <c r="G247" s="14">
        <f>IF(A247&lt;=NN,_xlfn.NORM.S.INV((A247-0.375)/(NN+0.25)),"")</f>
        <v/>
      </c>
      <c r="H247" s="43">
        <f>IF(A247&lt;=NN,B247,NA())</f>
        <v/>
      </c>
      <c r="I247" s="31">
        <f>IF(A247&lt;=NN,G247,NA())</f>
        <v/>
      </c>
    </row>
    <row r="248">
      <c r="A248" s="13" t="n">
        <v>234</v>
      </c>
      <c r="B248" s="42">
        <f>IF(A248&lt;=NN,SMALL(VALORES,A248),"")</f>
        <v/>
      </c>
      <c r="C248" s="14">
        <f>IF(A248&lt;=NN,(B248-MEDIA)/SIGG,"")</f>
        <v/>
      </c>
      <c r="D248" s="27">
        <f>IF(A248&lt;=NN,_xlfn.NORM.S.DIST(C248,TRUE),"")</f>
        <v/>
      </c>
      <c r="E248" s="27">
        <f>IF(A248&lt;=NN,_xlfn.NORM.S.DIST((SMALL(VALORES,NN+1-A248)-MEDIA)/SIGG,TRUE),"")</f>
        <v/>
      </c>
      <c r="F248" s="14">
        <f>IF(A248&lt;=NN,(2*A248-1)*(LN(D248)+LN(1-E248)),"")</f>
        <v/>
      </c>
      <c r="G248" s="14">
        <f>IF(A248&lt;=NN,_xlfn.NORM.S.INV((A248-0.375)/(NN+0.25)),"")</f>
        <v/>
      </c>
      <c r="H248" s="43">
        <f>IF(A248&lt;=NN,B248,NA())</f>
        <v/>
      </c>
      <c r="I248" s="31">
        <f>IF(A248&lt;=NN,G248,NA())</f>
        <v/>
      </c>
    </row>
    <row r="249">
      <c r="A249" s="13" t="n">
        <v>235</v>
      </c>
      <c r="B249" s="42">
        <f>IF(A249&lt;=NN,SMALL(VALORES,A249),"")</f>
        <v/>
      </c>
      <c r="C249" s="14">
        <f>IF(A249&lt;=NN,(B249-MEDIA)/SIGG,"")</f>
        <v/>
      </c>
      <c r="D249" s="27">
        <f>IF(A249&lt;=NN,_xlfn.NORM.S.DIST(C249,TRUE),"")</f>
        <v/>
      </c>
      <c r="E249" s="27">
        <f>IF(A249&lt;=NN,_xlfn.NORM.S.DIST((SMALL(VALORES,NN+1-A249)-MEDIA)/SIGG,TRUE),"")</f>
        <v/>
      </c>
      <c r="F249" s="14">
        <f>IF(A249&lt;=NN,(2*A249-1)*(LN(D249)+LN(1-E249)),"")</f>
        <v/>
      </c>
      <c r="G249" s="14">
        <f>IF(A249&lt;=NN,_xlfn.NORM.S.INV((A249-0.375)/(NN+0.25)),"")</f>
        <v/>
      </c>
      <c r="H249" s="43">
        <f>IF(A249&lt;=NN,B249,NA())</f>
        <v/>
      </c>
      <c r="I249" s="31">
        <f>IF(A249&lt;=NN,G249,NA())</f>
        <v/>
      </c>
    </row>
    <row r="250">
      <c r="A250" s="13" t="n">
        <v>236</v>
      </c>
      <c r="B250" s="42">
        <f>IF(A250&lt;=NN,SMALL(VALORES,A250),"")</f>
        <v/>
      </c>
      <c r="C250" s="14">
        <f>IF(A250&lt;=NN,(B250-MEDIA)/SIGG,"")</f>
        <v/>
      </c>
      <c r="D250" s="27">
        <f>IF(A250&lt;=NN,_xlfn.NORM.S.DIST(C250,TRUE),"")</f>
        <v/>
      </c>
      <c r="E250" s="27">
        <f>IF(A250&lt;=NN,_xlfn.NORM.S.DIST((SMALL(VALORES,NN+1-A250)-MEDIA)/SIGG,TRUE),"")</f>
        <v/>
      </c>
      <c r="F250" s="14">
        <f>IF(A250&lt;=NN,(2*A250-1)*(LN(D250)+LN(1-E250)),"")</f>
        <v/>
      </c>
      <c r="G250" s="14">
        <f>IF(A250&lt;=NN,_xlfn.NORM.S.INV((A250-0.375)/(NN+0.25)),"")</f>
        <v/>
      </c>
      <c r="H250" s="43">
        <f>IF(A250&lt;=NN,B250,NA())</f>
        <v/>
      </c>
      <c r="I250" s="31">
        <f>IF(A250&lt;=NN,G250,NA())</f>
        <v/>
      </c>
    </row>
    <row r="251">
      <c r="A251" s="13" t="n">
        <v>237</v>
      </c>
      <c r="B251" s="42">
        <f>IF(A251&lt;=NN,SMALL(VALORES,A251),"")</f>
        <v/>
      </c>
      <c r="C251" s="14">
        <f>IF(A251&lt;=NN,(B251-MEDIA)/SIGG,"")</f>
        <v/>
      </c>
      <c r="D251" s="27">
        <f>IF(A251&lt;=NN,_xlfn.NORM.S.DIST(C251,TRUE),"")</f>
        <v/>
      </c>
      <c r="E251" s="27">
        <f>IF(A251&lt;=NN,_xlfn.NORM.S.DIST((SMALL(VALORES,NN+1-A251)-MEDIA)/SIGG,TRUE),"")</f>
        <v/>
      </c>
      <c r="F251" s="14">
        <f>IF(A251&lt;=NN,(2*A251-1)*(LN(D251)+LN(1-E251)),"")</f>
        <v/>
      </c>
      <c r="G251" s="14">
        <f>IF(A251&lt;=NN,_xlfn.NORM.S.INV((A251-0.375)/(NN+0.25)),"")</f>
        <v/>
      </c>
      <c r="H251" s="43">
        <f>IF(A251&lt;=NN,B251,NA())</f>
        <v/>
      </c>
      <c r="I251" s="31">
        <f>IF(A251&lt;=NN,G251,NA())</f>
        <v/>
      </c>
    </row>
    <row r="252">
      <c r="A252" s="13" t="n">
        <v>238</v>
      </c>
      <c r="B252" s="42">
        <f>IF(A252&lt;=NN,SMALL(VALORES,A252),"")</f>
        <v/>
      </c>
      <c r="C252" s="14">
        <f>IF(A252&lt;=NN,(B252-MEDIA)/SIGG,"")</f>
        <v/>
      </c>
      <c r="D252" s="27">
        <f>IF(A252&lt;=NN,_xlfn.NORM.S.DIST(C252,TRUE),"")</f>
        <v/>
      </c>
      <c r="E252" s="27">
        <f>IF(A252&lt;=NN,_xlfn.NORM.S.DIST((SMALL(VALORES,NN+1-A252)-MEDIA)/SIGG,TRUE),"")</f>
        <v/>
      </c>
      <c r="F252" s="14">
        <f>IF(A252&lt;=NN,(2*A252-1)*(LN(D252)+LN(1-E252)),"")</f>
        <v/>
      </c>
      <c r="G252" s="14">
        <f>IF(A252&lt;=NN,_xlfn.NORM.S.INV((A252-0.375)/(NN+0.25)),"")</f>
        <v/>
      </c>
      <c r="H252" s="43">
        <f>IF(A252&lt;=NN,B252,NA())</f>
        <v/>
      </c>
      <c r="I252" s="31">
        <f>IF(A252&lt;=NN,G252,NA())</f>
        <v/>
      </c>
    </row>
    <row r="253">
      <c r="A253" s="13" t="n">
        <v>239</v>
      </c>
      <c r="B253" s="42">
        <f>IF(A253&lt;=NN,SMALL(VALORES,A253),"")</f>
        <v/>
      </c>
      <c r="C253" s="14">
        <f>IF(A253&lt;=NN,(B253-MEDIA)/SIGG,"")</f>
        <v/>
      </c>
      <c r="D253" s="27">
        <f>IF(A253&lt;=NN,_xlfn.NORM.S.DIST(C253,TRUE),"")</f>
        <v/>
      </c>
      <c r="E253" s="27">
        <f>IF(A253&lt;=NN,_xlfn.NORM.S.DIST((SMALL(VALORES,NN+1-A253)-MEDIA)/SIGG,TRUE),"")</f>
        <v/>
      </c>
      <c r="F253" s="14">
        <f>IF(A253&lt;=NN,(2*A253-1)*(LN(D253)+LN(1-E253)),"")</f>
        <v/>
      </c>
      <c r="G253" s="14">
        <f>IF(A253&lt;=NN,_xlfn.NORM.S.INV((A253-0.375)/(NN+0.25)),"")</f>
        <v/>
      </c>
      <c r="H253" s="43">
        <f>IF(A253&lt;=NN,B253,NA())</f>
        <v/>
      </c>
      <c r="I253" s="31">
        <f>IF(A253&lt;=NN,G253,NA())</f>
        <v/>
      </c>
    </row>
    <row r="254">
      <c r="A254" s="13" t="n">
        <v>240</v>
      </c>
      <c r="B254" s="42">
        <f>IF(A254&lt;=NN,SMALL(VALORES,A254),"")</f>
        <v/>
      </c>
      <c r="C254" s="14">
        <f>IF(A254&lt;=NN,(B254-MEDIA)/SIGG,"")</f>
        <v/>
      </c>
      <c r="D254" s="27">
        <f>IF(A254&lt;=NN,_xlfn.NORM.S.DIST(C254,TRUE),"")</f>
        <v/>
      </c>
      <c r="E254" s="27">
        <f>IF(A254&lt;=NN,_xlfn.NORM.S.DIST((SMALL(VALORES,NN+1-A254)-MEDIA)/SIGG,TRUE),"")</f>
        <v/>
      </c>
      <c r="F254" s="14">
        <f>IF(A254&lt;=NN,(2*A254-1)*(LN(D254)+LN(1-E254)),"")</f>
        <v/>
      </c>
      <c r="G254" s="14">
        <f>IF(A254&lt;=NN,_xlfn.NORM.S.INV((A254-0.375)/(NN+0.25)),"")</f>
        <v/>
      </c>
      <c r="H254" s="43">
        <f>IF(A254&lt;=NN,B254,NA())</f>
        <v/>
      </c>
      <c r="I254" s="31">
        <f>IF(A254&lt;=NN,G254,NA())</f>
        <v/>
      </c>
    </row>
    <row r="255">
      <c r="A255" s="13" t="n">
        <v>241</v>
      </c>
      <c r="B255" s="42">
        <f>IF(A255&lt;=NN,SMALL(VALORES,A255),"")</f>
        <v/>
      </c>
      <c r="C255" s="14">
        <f>IF(A255&lt;=NN,(B255-MEDIA)/SIGG,"")</f>
        <v/>
      </c>
      <c r="D255" s="27">
        <f>IF(A255&lt;=NN,_xlfn.NORM.S.DIST(C255,TRUE),"")</f>
        <v/>
      </c>
      <c r="E255" s="27">
        <f>IF(A255&lt;=NN,_xlfn.NORM.S.DIST((SMALL(VALORES,NN+1-A255)-MEDIA)/SIGG,TRUE),"")</f>
        <v/>
      </c>
      <c r="F255" s="14">
        <f>IF(A255&lt;=NN,(2*A255-1)*(LN(D255)+LN(1-E255)),"")</f>
        <v/>
      </c>
      <c r="G255" s="14">
        <f>IF(A255&lt;=NN,_xlfn.NORM.S.INV((A255-0.375)/(NN+0.25)),"")</f>
        <v/>
      </c>
      <c r="H255" s="43">
        <f>IF(A255&lt;=NN,B255,NA())</f>
        <v/>
      </c>
      <c r="I255" s="31">
        <f>IF(A255&lt;=NN,G255,NA())</f>
        <v/>
      </c>
    </row>
    <row r="256">
      <c r="A256" s="13" t="n">
        <v>242</v>
      </c>
      <c r="B256" s="42">
        <f>IF(A256&lt;=NN,SMALL(VALORES,A256),"")</f>
        <v/>
      </c>
      <c r="C256" s="14">
        <f>IF(A256&lt;=NN,(B256-MEDIA)/SIGG,"")</f>
        <v/>
      </c>
      <c r="D256" s="27">
        <f>IF(A256&lt;=NN,_xlfn.NORM.S.DIST(C256,TRUE),"")</f>
        <v/>
      </c>
      <c r="E256" s="27">
        <f>IF(A256&lt;=NN,_xlfn.NORM.S.DIST((SMALL(VALORES,NN+1-A256)-MEDIA)/SIGG,TRUE),"")</f>
        <v/>
      </c>
      <c r="F256" s="14">
        <f>IF(A256&lt;=NN,(2*A256-1)*(LN(D256)+LN(1-E256)),"")</f>
        <v/>
      </c>
      <c r="G256" s="14">
        <f>IF(A256&lt;=NN,_xlfn.NORM.S.INV((A256-0.375)/(NN+0.25)),"")</f>
        <v/>
      </c>
      <c r="H256" s="43">
        <f>IF(A256&lt;=NN,B256,NA())</f>
        <v/>
      </c>
      <c r="I256" s="31">
        <f>IF(A256&lt;=NN,G256,NA())</f>
        <v/>
      </c>
    </row>
    <row r="257">
      <c r="A257" s="13" t="n">
        <v>243</v>
      </c>
      <c r="B257" s="42">
        <f>IF(A257&lt;=NN,SMALL(VALORES,A257),"")</f>
        <v/>
      </c>
      <c r="C257" s="14">
        <f>IF(A257&lt;=NN,(B257-MEDIA)/SIGG,"")</f>
        <v/>
      </c>
      <c r="D257" s="27">
        <f>IF(A257&lt;=NN,_xlfn.NORM.S.DIST(C257,TRUE),"")</f>
        <v/>
      </c>
      <c r="E257" s="27">
        <f>IF(A257&lt;=NN,_xlfn.NORM.S.DIST((SMALL(VALORES,NN+1-A257)-MEDIA)/SIGG,TRUE),"")</f>
        <v/>
      </c>
      <c r="F257" s="14">
        <f>IF(A257&lt;=NN,(2*A257-1)*(LN(D257)+LN(1-E257)),"")</f>
        <v/>
      </c>
      <c r="G257" s="14">
        <f>IF(A257&lt;=NN,_xlfn.NORM.S.INV((A257-0.375)/(NN+0.25)),"")</f>
        <v/>
      </c>
      <c r="H257" s="43">
        <f>IF(A257&lt;=NN,B257,NA())</f>
        <v/>
      </c>
      <c r="I257" s="31">
        <f>IF(A257&lt;=NN,G257,NA())</f>
        <v/>
      </c>
    </row>
    <row r="258">
      <c r="A258" s="13" t="n">
        <v>244</v>
      </c>
      <c r="B258" s="42">
        <f>IF(A258&lt;=NN,SMALL(VALORES,A258),"")</f>
        <v/>
      </c>
      <c r="C258" s="14">
        <f>IF(A258&lt;=NN,(B258-MEDIA)/SIGG,"")</f>
        <v/>
      </c>
      <c r="D258" s="27">
        <f>IF(A258&lt;=NN,_xlfn.NORM.S.DIST(C258,TRUE),"")</f>
        <v/>
      </c>
      <c r="E258" s="27">
        <f>IF(A258&lt;=NN,_xlfn.NORM.S.DIST((SMALL(VALORES,NN+1-A258)-MEDIA)/SIGG,TRUE),"")</f>
        <v/>
      </c>
      <c r="F258" s="14">
        <f>IF(A258&lt;=NN,(2*A258-1)*(LN(D258)+LN(1-E258)),"")</f>
        <v/>
      </c>
      <c r="G258" s="14">
        <f>IF(A258&lt;=NN,_xlfn.NORM.S.INV((A258-0.375)/(NN+0.25)),"")</f>
        <v/>
      </c>
      <c r="H258" s="43">
        <f>IF(A258&lt;=NN,B258,NA())</f>
        <v/>
      </c>
      <c r="I258" s="31">
        <f>IF(A258&lt;=NN,G258,NA())</f>
        <v/>
      </c>
    </row>
    <row r="259">
      <c r="A259" s="13" t="n">
        <v>245</v>
      </c>
      <c r="B259" s="42">
        <f>IF(A259&lt;=NN,SMALL(VALORES,A259),"")</f>
        <v/>
      </c>
      <c r="C259" s="14">
        <f>IF(A259&lt;=NN,(B259-MEDIA)/SIGG,"")</f>
        <v/>
      </c>
      <c r="D259" s="27">
        <f>IF(A259&lt;=NN,_xlfn.NORM.S.DIST(C259,TRUE),"")</f>
        <v/>
      </c>
      <c r="E259" s="27">
        <f>IF(A259&lt;=NN,_xlfn.NORM.S.DIST((SMALL(VALORES,NN+1-A259)-MEDIA)/SIGG,TRUE),"")</f>
        <v/>
      </c>
      <c r="F259" s="14">
        <f>IF(A259&lt;=NN,(2*A259-1)*(LN(D259)+LN(1-E259)),"")</f>
        <v/>
      </c>
      <c r="G259" s="14">
        <f>IF(A259&lt;=NN,_xlfn.NORM.S.INV((A259-0.375)/(NN+0.25)),"")</f>
        <v/>
      </c>
      <c r="H259" s="43">
        <f>IF(A259&lt;=NN,B259,NA())</f>
        <v/>
      </c>
      <c r="I259" s="31">
        <f>IF(A259&lt;=NN,G259,NA())</f>
        <v/>
      </c>
    </row>
    <row r="260">
      <c r="A260" s="13" t="n">
        <v>246</v>
      </c>
      <c r="B260" s="42">
        <f>IF(A260&lt;=NN,SMALL(VALORES,A260),"")</f>
        <v/>
      </c>
      <c r="C260" s="14">
        <f>IF(A260&lt;=NN,(B260-MEDIA)/SIGG,"")</f>
        <v/>
      </c>
      <c r="D260" s="27">
        <f>IF(A260&lt;=NN,_xlfn.NORM.S.DIST(C260,TRUE),"")</f>
        <v/>
      </c>
      <c r="E260" s="27">
        <f>IF(A260&lt;=NN,_xlfn.NORM.S.DIST((SMALL(VALORES,NN+1-A260)-MEDIA)/SIGG,TRUE),"")</f>
        <v/>
      </c>
      <c r="F260" s="14">
        <f>IF(A260&lt;=NN,(2*A260-1)*(LN(D260)+LN(1-E260)),"")</f>
        <v/>
      </c>
      <c r="G260" s="14">
        <f>IF(A260&lt;=NN,_xlfn.NORM.S.INV((A260-0.375)/(NN+0.25)),"")</f>
        <v/>
      </c>
      <c r="H260" s="43">
        <f>IF(A260&lt;=NN,B260,NA())</f>
        <v/>
      </c>
      <c r="I260" s="31">
        <f>IF(A260&lt;=NN,G260,NA())</f>
        <v/>
      </c>
    </row>
    <row r="261">
      <c r="A261" s="13" t="n">
        <v>247</v>
      </c>
      <c r="B261" s="42">
        <f>IF(A261&lt;=NN,SMALL(VALORES,A261),"")</f>
        <v/>
      </c>
      <c r="C261" s="14">
        <f>IF(A261&lt;=NN,(B261-MEDIA)/SIGG,"")</f>
        <v/>
      </c>
      <c r="D261" s="27">
        <f>IF(A261&lt;=NN,_xlfn.NORM.S.DIST(C261,TRUE),"")</f>
        <v/>
      </c>
      <c r="E261" s="27">
        <f>IF(A261&lt;=NN,_xlfn.NORM.S.DIST((SMALL(VALORES,NN+1-A261)-MEDIA)/SIGG,TRUE),"")</f>
        <v/>
      </c>
      <c r="F261" s="14">
        <f>IF(A261&lt;=NN,(2*A261-1)*(LN(D261)+LN(1-E261)),"")</f>
        <v/>
      </c>
      <c r="G261" s="14">
        <f>IF(A261&lt;=NN,_xlfn.NORM.S.INV((A261-0.375)/(NN+0.25)),"")</f>
        <v/>
      </c>
      <c r="H261" s="43">
        <f>IF(A261&lt;=NN,B261,NA())</f>
        <v/>
      </c>
      <c r="I261" s="31">
        <f>IF(A261&lt;=NN,G261,NA())</f>
        <v/>
      </c>
    </row>
    <row r="262">
      <c r="A262" s="13" t="n">
        <v>248</v>
      </c>
      <c r="B262" s="42">
        <f>IF(A262&lt;=NN,SMALL(VALORES,A262),"")</f>
        <v/>
      </c>
      <c r="C262" s="14">
        <f>IF(A262&lt;=NN,(B262-MEDIA)/SIGG,"")</f>
        <v/>
      </c>
      <c r="D262" s="27">
        <f>IF(A262&lt;=NN,_xlfn.NORM.S.DIST(C262,TRUE),"")</f>
        <v/>
      </c>
      <c r="E262" s="27">
        <f>IF(A262&lt;=NN,_xlfn.NORM.S.DIST((SMALL(VALORES,NN+1-A262)-MEDIA)/SIGG,TRUE),"")</f>
        <v/>
      </c>
      <c r="F262" s="14">
        <f>IF(A262&lt;=NN,(2*A262-1)*(LN(D262)+LN(1-E262)),"")</f>
        <v/>
      </c>
      <c r="G262" s="14">
        <f>IF(A262&lt;=NN,_xlfn.NORM.S.INV((A262-0.375)/(NN+0.25)),"")</f>
        <v/>
      </c>
      <c r="H262" s="43">
        <f>IF(A262&lt;=NN,B262,NA())</f>
        <v/>
      </c>
      <c r="I262" s="31">
        <f>IF(A262&lt;=NN,G262,NA())</f>
        <v/>
      </c>
    </row>
    <row r="263">
      <c r="A263" s="13" t="n">
        <v>249</v>
      </c>
      <c r="B263" s="42">
        <f>IF(A263&lt;=NN,SMALL(VALORES,A263),"")</f>
        <v/>
      </c>
      <c r="C263" s="14">
        <f>IF(A263&lt;=NN,(B263-MEDIA)/SIGG,"")</f>
        <v/>
      </c>
      <c r="D263" s="27">
        <f>IF(A263&lt;=NN,_xlfn.NORM.S.DIST(C263,TRUE),"")</f>
        <v/>
      </c>
      <c r="E263" s="27">
        <f>IF(A263&lt;=NN,_xlfn.NORM.S.DIST((SMALL(VALORES,NN+1-A263)-MEDIA)/SIGG,TRUE),"")</f>
        <v/>
      </c>
      <c r="F263" s="14">
        <f>IF(A263&lt;=NN,(2*A263-1)*(LN(D263)+LN(1-E263)),"")</f>
        <v/>
      </c>
      <c r="G263" s="14">
        <f>IF(A263&lt;=NN,_xlfn.NORM.S.INV((A263-0.375)/(NN+0.25)),"")</f>
        <v/>
      </c>
      <c r="H263" s="43">
        <f>IF(A263&lt;=NN,B263,NA())</f>
        <v/>
      </c>
      <c r="I263" s="31">
        <f>IF(A263&lt;=NN,G263,NA())</f>
        <v/>
      </c>
    </row>
    <row r="264">
      <c r="A264" s="13" t="n">
        <v>250</v>
      </c>
      <c r="B264" s="42">
        <f>IF(A264&lt;=NN,SMALL(VALORES,A264),"")</f>
        <v/>
      </c>
      <c r="C264" s="14">
        <f>IF(A264&lt;=NN,(B264-MEDIA)/SIGG,"")</f>
        <v/>
      </c>
      <c r="D264" s="27">
        <f>IF(A264&lt;=NN,_xlfn.NORM.S.DIST(C264,TRUE),"")</f>
        <v/>
      </c>
      <c r="E264" s="27">
        <f>IF(A264&lt;=NN,_xlfn.NORM.S.DIST((SMALL(VALORES,NN+1-A264)-MEDIA)/SIGG,TRUE),"")</f>
        <v/>
      </c>
      <c r="F264" s="14">
        <f>IF(A264&lt;=NN,(2*A264-1)*(LN(D264)+LN(1-E264)),"")</f>
        <v/>
      </c>
      <c r="G264" s="14">
        <f>IF(A264&lt;=NN,_xlfn.NORM.S.INV((A264-0.375)/(NN+0.25)),"")</f>
        <v/>
      </c>
      <c r="H264" s="43">
        <f>IF(A264&lt;=NN,B264,NA())</f>
        <v/>
      </c>
      <c r="I264" s="31">
        <f>IF(A264&lt;=NN,G264,NA())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C10:I12"/>
  </mergeCells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47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50" customWidth="1" min="2" max="2"/>
    <col width="16" customWidth="1" min="3" max="3"/>
    <col width="48" customWidth="1" min="4" max="4"/>
    <col width="8" customWidth="1" min="6" max="6"/>
    <col width="30" customWidth="1" min="7" max="7"/>
    <col width="18" customWidth="1" min="8" max="8"/>
    <col width="20" customWidth="1" min="9" max="9"/>
    <col width="14" customWidth="1" min="10" max="10"/>
  </cols>
  <sheetData>
    <row r="1">
      <c r="A1" s="1" t="inlineStr">
        <is>
          <t>Índices de capabilidade e performance</t>
        </is>
      </c>
    </row>
    <row r="2">
      <c r="A2" s="2" t="inlineStr">
        <is>
          <t>Voitto · blog.voitto.com.br · Planilha de capabilidade: Cp, Cpk, Pp, Ppk</t>
        </is>
      </c>
    </row>
    <row r="3">
      <c r="F3" s="8" t="inlineStr">
        <is>
          <t>Tabela de conversão Cpk → ppm (normal)</t>
        </is>
      </c>
    </row>
    <row r="4">
      <c r="B4" s="9" t="inlineStr">
        <is>
          <t>Grandeza</t>
        </is>
      </c>
      <c r="C4" s="9" t="inlineStr">
        <is>
          <t>Valor</t>
        </is>
      </c>
      <c r="D4" s="9" t="inlineStr">
        <is>
          <t>Como ler</t>
        </is>
      </c>
      <c r="F4" s="9" t="inlineStr">
        <is>
          <t>Cpk</t>
        </is>
      </c>
      <c r="G4" s="9" t="inlineStr">
        <is>
          <t>Sigma até o limite</t>
        </is>
      </c>
      <c r="H4" s="9" t="inlineStr">
        <is>
          <t>ppm em uma cauda</t>
        </is>
      </c>
      <c r="I4" s="9" t="inlineStr">
        <is>
          <t>ppm total se centrado</t>
        </is>
      </c>
      <c r="J4" s="9" t="inlineStr">
        <is>
          <t>Rendimento</t>
        </is>
      </c>
    </row>
    <row r="5">
      <c r="B5" s="10" t="inlineStr">
        <is>
          <t>Nº de valores</t>
        </is>
      </c>
      <c r="C5" s="13">
        <f>COUNT(VALORES)</f>
        <v/>
      </c>
      <c r="D5" s="12" t="inlineStr">
        <is>
          <t>Todos os valores da aba Dados.</t>
        </is>
      </c>
      <c r="F5" s="42" t="n">
        <v>0.67</v>
      </c>
      <c r="G5" s="42">
        <f>3*F5</f>
        <v/>
      </c>
      <c r="H5" s="45">
        <f>(1-_xlfn.NORM.S.DIST(G5,TRUE))*1000000</f>
        <v/>
      </c>
      <c r="I5" s="45">
        <f>2*H5</f>
        <v/>
      </c>
      <c r="J5" s="46">
        <f>1-I5/1000000</f>
        <v/>
      </c>
    </row>
    <row r="6">
      <c r="B6" s="10" t="inlineStr">
        <is>
          <t>Subgrupos completos</t>
        </is>
      </c>
      <c r="C6" s="13">
        <f>Estabilidade!C4</f>
        <v/>
      </c>
      <c r="D6" s="12" t="inlineStr">
        <is>
          <t>Referência para aprovação: ≥ 25 subgrupos de 5 (125 medidas).</t>
        </is>
      </c>
      <c r="F6" s="42" t="n">
        <v>1</v>
      </c>
      <c r="G6" s="42">
        <f>3*F6</f>
        <v/>
      </c>
      <c r="H6" s="45">
        <f>(1-_xlfn.NORM.S.DIST(G6,TRUE))*1000000</f>
        <v/>
      </c>
      <c r="I6" s="45">
        <f>2*H6</f>
        <v/>
      </c>
      <c r="J6" s="46">
        <f>1-I6/1000000</f>
        <v/>
      </c>
    </row>
    <row r="7">
      <c r="B7" s="10" t="inlineStr">
        <is>
          <t>Média geral</t>
        </is>
      </c>
      <c r="C7" s="27">
        <f>AVERAGE(VALORES)</f>
        <v/>
      </c>
      <c r="F7" s="42" t="n">
        <v>1.33</v>
      </c>
      <c r="G7" s="42">
        <f>3*F7</f>
        <v/>
      </c>
      <c r="H7" s="45">
        <f>(1-_xlfn.NORM.S.DIST(G7,TRUE))*1000000</f>
        <v/>
      </c>
      <c r="I7" s="45">
        <f>2*H7</f>
        <v/>
      </c>
      <c r="J7" s="46">
        <f>1-I7/1000000</f>
        <v/>
      </c>
    </row>
    <row r="8">
      <c r="B8" s="10" t="inlineStr">
        <is>
          <t>Alvo</t>
        </is>
      </c>
      <c r="C8" s="14">
        <f>IF(ISNUMBER(ALVO),ALVO,"—")</f>
        <v/>
      </c>
      <c r="F8" s="42" t="n">
        <v>1.5</v>
      </c>
      <c r="G8" s="42">
        <f>3*F8</f>
        <v/>
      </c>
      <c r="H8" s="45">
        <f>(1-_xlfn.NORM.S.DIST(G8,TRUE))*1000000</f>
        <v/>
      </c>
      <c r="I8" s="45">
        <f>2*H8</f>
        <v/>
      </c>
      <c r="J8" s="46">
        <f>1-I8/1000000</f>
        <v/>
      </c>
    </row>
    <row r="9">
      <c r="B9" s="10" t="inlineStr">
        <is>
          <t>Desvio da média ao alvo</t>
        </is>
      </c>
      <c r="C9" s="27">
        <f>IF(ISNUMBER(ALVO),MEDIA-ALVO,"—")</f>
        <v/>
      </c>
      <c r="D9" s="12" t="inlineStr">
        <is>
          <t>Positivo = média acima do alvo.</t>
        </is>
      </c>
      <c r="F9" s="42" t="n">
        <v>1.67</v>
      </c>
      <c r="G9" s="42">
        <f>3*F9</f>
        <v/>
      </c>
      <c r="H9" s="45">
        <f>(1-_xlfn.NORM.S.DIST(G9,TRUE))*1000000</f>
        <v/>
      </c>
      <c r="I9" s="45">
        <f>2*H9</f>
        <v/>
      </c>
      <c r="J9" s="46">
        <f>1-I9/1000000</f>
        <v/>
      </c>
    </row>
    <row r="10">
      <c r="B10" s="10" t="inlineStr">
        <is>
          <t>Sigma dentro (curto prazo) = R̄ / d2</t>
        </is>
      </c>
      <c r="C10" s="47">
        <f>IFERROR(RBAR/K_D2,"")</f>
        <v/>
      </c>
      <c r="D10" s="12" t="inlineStr">
        <is>
          <t>Só a variação interna dos subgrupos.</t>
        </is>
      </c>
      <c r="F10" s="42" t="n">
        <v>2</v>
      </c>
      <c r="G10" s="42">
        <f>3*F10</f>
        <v/>
      </c>
      <c r="H10" s="45">
        <f>(1-_xlfn.NORM.S.DIST(G10,TRUE))*1000000</f>
        <v/>
      </c>
      <c r="I10" s="45">
        <f>2*H10</f>
        <v/>
      </c>
      <c r="J10" s="46">
        <f>1-I10/1000000</f>
        <v/>
      </c>
    </row>
    <row r="11">
      <c r="B11" s="10" t="inlineStr">
        <is>
          <t>Sigma global (longo prazo) = DESVPAD.A</t>
        </is>
      </c>
      <c r="C11" s="47">
        <f>_xlfn.STDEV.S(VALORES)</f>
        <v/>
      </c>
      <c r="D11" s="12" t="inlineStr">
        <is>
          <t>Inclui o deslocamento da média entre subgrupos.</t>
        </is>
      </c>
    </row>
    <row r="12">
      <c r="B12" s="10" t="inlineStr">
        <is>
          <t>Razão sigma global / sigma dentro</t>
        </is>
      </c>
      <c r="C12" s="14">
        <f>IFERROR(SIGG/SIGD,"")</f>
        <v/>
      </c>
      <c r="D12" s="6">
        <f>IF(ISNUMBER(C12),IF(C12&gt;LIMIAR_RAZAO,"Acima do limiar: investigar variação entre subgrupos.","Abaixo do limiar."),"")</f>
        <v/>
      </c>
    </row>
    <row r="13" ht="30" customHeight="1">
      <c r="B13" s="10" t="inlineStr">
        <is>
          <t>Estabilidade</t>
        </is>
      </c>
      <c r="C13" s="48">
        <f>Estabilidade!F10</f>
        <v/>
      </c>
      <c r="D13" s="29" t="n"/>
      <c r="E13" s="29" t="n"/>
      <c r="F13" s="29" t="n"/>
      <c r="G13" s="29" t="n"/>
      <c r="H13" s="30" t="n"/>
    </row>
    <row r="14">
      <c r="B14" s="9" t="inlineStr">
        <is>
          <t>Índices (bloqueados enquanto a Estabilidade reprovar)</t>
        </is>
      </c>
      <c r="C14" s="9" t="inlineStr"/>
      <c r="D14" s="9" t="inlineStr"/>
    </row>
    <row r="15">
      <c r="B15" s="10" t="inlineStr">
        <is>
          <t>Cp = (LSE − LIE) / (6·σ dentro)</t>
        </is>
      </c>
      <c r="C15" s="32">
        <f>IF(NOT(LIBERADO),"BLOQUEADO",IF(AND(ISNUMBER(LIE),ISNUMBER(LSE)),(LSE-LIE)/(6*SIGD),"— (unilateral)"))</f>
        <v/>
      </c>
      <c r="D15" s="12" t="inlineStr">
        <is>
          <t>Capabilidade potencial: ignora onde a média está.</t>
        </is>
      </c>
    </row>
    <row r="16">
      <c r="B16" s="10" t="inlineStr">
        <is>
          <t>Cpu = (LSE − média) / (3·σ dentro)</t>
        </is>
      </c>
      <c r="C16" s="14">
        <f>IF(NOT(LIBERADO),"BLOQUEADO",IF(ISNUMBER(LSE),(LSE-MEDIA)/(3*SIGD),"—"))</f>
        <v/>
      </c>
      <c r="F16" s="8" t="inlineStr">
        <is>
          <t>Patamares correntes na indústria</t>
        </is>
      </c>
    </row>
    <row r="17">
      <c r="B17" s="10" t="inlineStr">
        <is>
          <t>Cpl = (média − LIE) / (3·σ dentro)</t>
        </is>
      </c>
      <c r="C17" s="14">
        <f>IF(NOT(LIBERADO),"BLOQUEADO",IF(ISNUMBER(LIE),(MEDIA-LIE)/(3*SIGD),"—"))</f>
        <v/>
      </c>
      <c r="F17" s="9" t="inlineStr">
        <is>
          <t>Valor</t>
        </is>
      </c>
      <c r="G17" s="9" t="inlineStr">
        <is>
          <t>Uso típico</t>
        </is>
      </c>
      <c r="H17" s="9" t="inlineStr">
        <is>
          <t>Origem</t>
        </is>
      </c>
    </row>
    <row r="18">
      <c r="B18" s="10" t="inlineStr">
        <is>
          <t>Cpk = mín(Cpu, Cpl)</t>
        </is>
      </c>
      <c r="C18" s="32">
        <f>IF(NOT(LIBERADO),"BLOQUEADO",IF(COUNT(C16:C17)=0,"—",MIN(C16:C17)))</f>
        <v/>
      </c>
      <c r="D18" s="12" t="inlineStr">
        <is>
          <t>Distância da média ao limite mais próximo, em 3 sigmas.</t>
        </is>
      </c>
      <c r="F18" s="42" t="n">
        <v>1</v>
      </c>
      <c r="G18" s="6" t="inlineStr">
        <is>
          <t>Mínimo teórico</t>
        </is>
      </c>
      <c r="H18" s="6" t="inlineStr">
        <is>
          <t>Limite a três sigmas, 2.700 ppm</t>
        </is>
      </c>
      <c r="I18" s="29" t="n"/>
      <c r="J18" s="30" t="n"/>
    </row>
    <row r="19">
      <c r="B19" s="10" t="inlineStr">
        <is>
          <t>Pp = (LSE − LIE) / (6·σ global)</t>
        </is>
      </c>
      <c r="C19" s="32">
        <f>IF(NOT(LIBERADO),"BLOQUEADO",IF(AND(ISNUMBER(LIE),ISNUMBER(LSE)),(LSE-LIE)/(6*SIGG),"— (unilateral)"))</f>
        <v/>
      </c>
      <c r="D19" s="12" t="inlineStr">
        <is>
          <t>Mesma conta do Cp com o sigma global.</t>
        </is>
      </c>
      <c r="F19" s="42" t="n">
        <v>1.33</v>
      </c>
      <c r="G19" s="6" t="inlineStr">
        <is>
          <t>Processo em série já aprovado</t>
        </is>
      </c>
      <c r="H19" s="6" t="inlineStr">
        <is>
          <t>Quatro sigmas, padrão de manuais automotivos</t>
        </is>
      </c>
      <c r="I19" s="29" t="n"/>
      <c r="J19" s="30" t="n"/>
    </row>
    <row r="20">
      <c r="B20" s="10" t="inlineStr">
        <is>
          <t>Ppu</t>
        </is>
      </c>
      <c r="C20" s="14">
        <f>IF(NOT(LIBERADO),"BLOQUEADO",IF(ISNUMBER(LSE),(LSE-MEDIA)/(3*SIGG),"—"))</f>
        <v/>
      </c>
      <c r="F20" s="42" t="n">
        <v>1.67</v>
      </c>
      <c r="G20" s="6" t="inlineStr">
        <is>
          <t>Característica crítica de segurança</t>
        </is>
      </c>
      <c r="H20" s="6" t="inlineStr">
        <is>
          <t>Cinco sigmas, exigência de cliente</t>
        </is>
      </c>
      <c r="I20" s="29" t="n"/>
      <c r="J20" s="30" t="n"/>
    </row>
    <row r="21">
      <c r="B21" s="10" t="inlineStr">
        <is>
          <t>Ppl</t>
        </is>
      </c>
      <c r="C21" s="14">
        <f>IF(NOT(LIBERADO),"BLOQUEADO",IF(ISNUMBER(LIE),(MEDIA-LIE)/(3*SIGG),"—"))</f>
        <v/>
      </c>
      <c r="F21" s="42" t="n">
        <v>2</v>
      </c>
      <c r="G21" s="6" t="inlineStr">
        <is>
          <t>Meta de projeto Seis Sigma</t>
        </is>
      </c>
      <c r="H21" s="6" t="inlineStr">
        <is>
          <t>Seis sigmas, base do conceito de nível sigma</t>
        </is>
      </c>
      <c r="I21" s="29" t="n"/>
      <c r="J21" s="30" t="n"/>
    </row>
    <row r="22">
      <c r="B22" s="10" t="inlineStr">
        <is>
          <t>Ppk = mín(Ppu, Ppl)</t>
        </is>
      </c>
      <c r="C22" s="32">
        <f>IF(NOT(LIBERADO),"BLOQUEADO",IF(COUNT(C20:C21)=0,"—",MIN(C20:C21)))</f>
        <v/>
      </c>
      <c r="D22" s="12" t="inlineStr">
        <is>
          <t>O que a produção entregou no período.</t>
        </is>
      </c>
    </row>
    <row r="23">
      <c r="B23" s="10" t="inlineStr">
        <is>
          <t>Cpm (considera a distância ao alvo)</t>
        </is>
      </c>
      <c r="C23" s="14">
        <f>IF(NOT(LIBERADO),"BLOQUEADO",IF(AND(AND(ISNUMBER(LIE),ISNUMBER(LSE)),ISNUMBER(ALVO)),(LSE-LIE)/(6*SQRT(SIGG^2+(MEDIA-ALVO)^2)),"—"))</f>
        <v/>
      </c>
      <c r="D23" s="12" t="inlineStr">
        <is>
          <t>Usa o sigma global e penaliza o afastamento do alvo.</t>
        </is>
      </c>
      <c r="F23" s="12" t="inlineStr">
        <is>
          <t>O valor que vale é o do contrato com o cliente, não o do livro.</t>
        </is>
      </c>
    </row>
    <row r="24">
      <c r="B24" s="10" t="inlineStr">
        <is>
          <t>Índice k = |média − centro| / (tolerância/2)</t>
        </is>
      </c>
      <c r="C24" s="14">
        <f>IF(NOT(LIBERADO),"BLOQUEADO",IF(AND(ISNUMBER(LIE),ISNUMBER(LSE)),ABS(MEDIA-(LSE+LIE)/2)/((LSE-LIE)/2),"—"))</f>
        <v/>
      </c>
      <c r="D24" s="12" t="inlineStr">
        <is>
          <t>Fração da folga consumida pelo desvio de centro.</t>
        </is>
      </c>
    </row>
    <row r="25">
      <c r="B25" s="10" t="inlineStr">
        <is>
          <t>IC do Cpk: limite inferior</t>
        </is>
      </c>
      <c r="C25" s="42">
        <f>IF(NOT(LIBERADO),"BLOQUEADO",IF(ISNUMBER(C18),C18-_xlfn.NORM.S.INV(1-(1-CONF)/2)*SQRT(1/(9*NN)+C18^2/(2*(NN-1))),"—"))</f>
        <v/>
      </c>
      <c r="D25" s="12" t="inlineStr">
        <is>
          <t>Aproximação de Bissell. Com poucos dados o intervalo é largo.</t>
        </is>
      </c>
    </row>
    <row r="26">
      <c r="B26" s="10" t="inlineStr">
        <is>
          <t>IC do Cpk: limite superior</t>
        </is>
      </c>
      <c r="C26" s="42">
        <f>IF(NOT(LIBERADO),"BLOQUEADO",IF(ISNUMBER(C18),C18+_xlfn.NORM.S.INV(1-(1-CONF)/2)*SQRT(1/(9*NN)+C18^2/(2*(NN-1))),"—"))</f>
        <v/>
      </c>
    </row>
    <row r="27">
      <c r="B27" s="9" t="inlineStr">
        <is>
          <t>Conversão em ppm (assume normalidade)</t>
        </is>
      </c>
      <c r="C27" s="9" t="inlineStr"/>
      <c r="D27" s="9" t="inlineStr"/>
    </row>
    <row r="28">
      <c r="B28" s="10" t="inlineStr">
        <is>
          <t>ppm abaixo do LIE (σ dentro)</t>
        </is>
      </c>
      <c r="C28" s="49">
        <f>IF(NOT(LIBERADO),"BLOQUEADO",IF(ISNUMBER(LIE),_xlfn.NORM.DIST(LIE,MEDIA,SIGD,TRUE)*1000000,0))</f>
        <v/>
      </c>
      <c r="D28" s="12" t="inlineStr">
        <is>
          <t>Área da cauda da normal.</t>
        </is>
      </c>
    </row>
    <row r="29">
      <c r="B29" s="10" t="inlineStr">
        <is>
          <t>ppm acima do LSE (σ dentro)</t>
        </is>
      </c>
      <c r="C29" s="50">
        <f>IF(NOT(LIBERADO),"BLOQUEADO",IF(ISNUMBER(LSE),(1-_xlfn.NORM.DIST(LSE,MEDIA,SIGD,TRUE))*1000000,0))</f>
        <v/>
      </c>
    </row>
    <row r="30">
      <c r="B30" s="10" t="inlineStr">
        <is>
          <t>ppm total esperado (σ dentro, base Cpk)</t>
        </is>
      </c>
      <c r="C30" s="51">
        <f>IF(NOT(LIBERADO),"BLOQUEADO",C28+C29)</f>
        <v/>
      </c>
    </row>
    <row r="31">
      <c r="B31" s="10" t="inlineStr">
        <is>
          <t>ppm abaixo do LIE (σ global)</t>
        </is>
      </c>
      <c r="C31" s="49">
        <f>IF(NOT(LIBERADO),"BLOQUEADO",IF(ISNUMBER(LIE),_xlfn.NORM.DIST(LIE,MEDIA,SIGG,TRUE)*1000000,0))</f>
        <v/>
      </c>
    </row>
    <row r="32">
      <c r="B32" s="10" t="inlineStr">
        <is>
          <t>ppm acima do LSE (σ global)</t>
        </is>
      </c>
      <c r="C32" s="50">
        <f>IF(NOT(LIBERADO),"BLOQUEADO",IF(ISNUMBER(LSE),(1-_xlfn.NORM.DIST(LSE,MEDIA,SIGG,TRUE))*1000000,0))</f>
        <v/>
      </c>
    </row>
    <row r="33">
      <c r="B33" s="10" t="inlineStr">
        <is>
          <t>ppm total esperado (σ global, base Ppk)</t>
        </is>
      </c>
      <c r="C33" s="51">
        <f>IF(NOT(LIBERADO),"BLOQUEADO",C31+C32)</f>
        <v/>
      </c>
    </row>
    <row r="34">
      <c r="B34" s="10" t="inlineStr">
        <is>
          <t>ppm se o processo fosse centrado (σ dentro)</t>
        </is>
      </c>
      <c r="C34" s="52">
        <f>IF(NOT(LIBERADO),"BLOQUEADO",IF(AND(ISNUMBER(LIE),ISNUMBER(LSE)),2*(1-_xlfn.NORM.S.DIST((LSE-LIE)/(2*SIGD),TRUE))*1000000,"—"))</f>
        <v/>
      </c>
      <c r="D34" s="12" t="inlineStr">
        <is>
          <t>Ganho de centrar a média sem reduzir variação.</t>
        </is>
      </c>
    </row>
    <row r="35">
      <c r="B35" s="10" t="inlineStr">
        <is>
          <t>Rendimento esperado (σ global)</t>
        </is>
      </c>
      <c r="C35" s="53">
        <f>IF(NOT(LIBERADO),"BLOQUEADO",1-C33/1000000)</f>
        <v/>
      </c>
    </row>
    <row r="36">
      <c r="B36" s="10" t="inlineStr">
        <is>
          <t>Chance de ver ≥ 1 peça fora numa amostra deste tamanho</t>
        </is>
      </c>
      <c r="C36" s="54">
        <f>IF(NOT(LIBERADO),"BLOQUEADO",1-(1-C33/1000000)^NN)</f>
        <v/>
      </c>
      <c r="D36" s="12" t="inlineStr">
        <is>
          <t>Por que a amostra pode não mostrar defeito que o índice projeta.</t>
        </is>
      </c>
    </row>
    <row r="37">
      <c r="B37" s="9" t="inlineStr">
        <is>
          <t>Nível sigma</t>
        </is>
      </c>
      <c r="C37" s="9" t="inlineStr"/>
      <c r="D37" s="9" t="inlineStr"/>
    </row>
    <row r="38">
      <c r="B38" s="10" t="inlineStr">
        <is>
          <t>Z.bench de curto prazo (σ dentro)</t>
        </is>
      </c>
      <c r="C38" s="42">
        <f>IF(NOT(LIBERADO),"BLOQUEADO",IFERROR(_xlfn.NORM.S.INV(1-C30/1000000),"—"))</f>
        <v/>
      </c>
      <c r="D38" s="12" t="inlineStr">
        <is>
          <t>Nível sigma de curto prazo, sem deslocamento.</t>
        </is>
      </c>
    </row>
    <row r="39">
      <c r="B39" s="10" t="inlineStr">
        <is>
          <t>Z.bench de longo prazo (σ global)</t>
        </is>
      </c>
      <c r="C39" s="42">
        <f>IF(NOT(LIBERADO),"BLOQUEADO",IFERROR(_xlfn.NORM.S.INV(1-C33/1000000),"—"))</f>
        <v/>
      </c>
    </row>
    <row r="40">
      <c r="B40" s="10" t="inlineStr">
        <is>
          <t>Nível sigma (convenção Seis Sigma: Z longo + 1,5)</t>
        </is>
      </c>
      <c r="C40" s="42">
        <f>IF(NOT(LIBERADO),"BLOQUEADO",IFERROR(C39+1.5,"—"))</f>
        <v/>
      </c>
      <c r="D40" s="12" t="inlineStr">
        <is>
          <t>A convenção dos 3,4 ppm assume deslocamento de 1,5 sigma.</t>
        </is>
      </c>
    </row>
    <row r="41">
      <c r="B41" s="9" t="inlineStr">
        <is>
          <t>Leitura automática</t>
        </is>
      </c>
      <c r="C41" s="9" t="inlineStr"/>
      <c r="D41" s="9" t="inlineStr"/>
    </row>
    <row r="42" ht="32" customHeight="1">
      <c r="B42" s="10" t="inlineStr">
        <is>
          <t>Leitura do Cpk</t>
        </is>
      </c>
      <c r="C42" s="34">
        <f>IF(NOT(ISNUMBER(C18)),"—",IF(C18&lt;1,"Incapaz: abaixo do mínimo teórico de 1,00 (limite a menos de 3 sigmas).",IF(C18&lt;1.33,"Marginal: entre 1,00 e 1,33. Abaixo do padrão de processo em série aprovado.",IF(C18&lt;1.67,"Capaz: ≥ 1,33, padrão de processo em série aprovado (4 sigmas).",IF(C18&lt;2,"≥ 1,67: atende característica crítica de segurança (5 sigmas).","≥ 2,00: meta de projeto Seis Sigma (6 sigmas).")))))</f>
        <v/>
      </c>
      <c r="D42" s="29" t="n"/>
      <c r="E42" s="29" t="n"/>
      <c r="F42" s="29" t="n"/>
      <c r="G42" s="29" t="n"/>
      <c r="H42" s="30" t="n"/>
    </row>
    <row r="43" ht="32" customHeight="1">
      <c r="B43" s="10" t="inlineStr">
        <is>
          <t>Leitura do Ppk</t>
        </is>
      </c>
      <c r="C43" s="34">
        <f>IF(NOT(ISNUMBER(C22)),"—",IF(C22&lt;1,"Incapaz: abaixo do mínimo teórico de 1,00 (limite a menos de 3 sigmas).",IF(C22&lt;1.33,"Marginal: entre 1,00 e 1,33. Abaixo do padrão de processo em série aprovado.",IF(C22&lt;1.67,"Capaz: ≥ 1,33, padrão de processo em série aprovado (4 sigmas).",IF(C22&lt;2,"≥ 1,67: atende característica crítica de segurança (5 sigmas).","≥ 2,00: meta de projeto Seis Sigma (6 sigmas).")))))</f>
        <v/>
      </c>
      <c r="D43" s="29" t="n"/>
      <c r="E43" s="29" t="n"/>
      <c r="F43" s="29" t="n"/>
      <c r="G43" s="29" t="n"/>
      <c r="H43" s="30" t="n"/>
    </row>
    <row r="44" ht="32" customHeight="1">
      <c r="B44" s="10" t="inlineStr">
        <is>
          <t>Centralização (Cp × Cpk)</t>
        </is>
      </c>
      <c r="C44" s="34">
        <f>IF(NOT(ISNUMBER(C24)),"—",IF(C24&gt;=0.1,"Descentralizado: o desvio de centro consome "&amp;FIXED(C24*100,1)&amp;"% da folga. Ajustar o ponto de operação leva o Cpk ao nível do Cp ("&amp;FIXED(C15,3)&amp;") sem reduzir variação.","Praticamente centrado: Cp ≈ Cpk. Melhorar exige reduzir a variação."))</f>
        <v/>
      </c>
      <c r="D44" s="29" t="n"/>
      <c r="E44" s="29" t="n"/>
      <c r="F44" s="29" t="n"/>
      <c r="G44" s="29" t="n"/>
      <c r="H44" s="30" t="n"/>
    </row>
    <row r="45" ht="32" customHeight="1">
      <c r="B45" s="10" t="inlineStr">
        <is>
          <t>Variação entre subgrupos (Cpk × Ppk)</t>
        </is>
      </c>
      <c r="C45" s="34">
        <f>IF(NOT(ISNUMBER(C12)),"—",IF(C12&gt;LIMIAR_RAZAO,"Razão "&amp;FIXED(C12,2)&amp;" acima de "&amp;FIXED(LIMIAR_RAZAO,1)&amp;": variação entre subgrupos merece investigação própria (setup, turno, lote).","Razão "&amp;FIXED(C12,2)&amp;": "&amp;FIXED((C12-1)*100,0)&amp;"% mais dispersão no período do que dentro do subgrupo; abaixo do limiar."))</f>
        <v/>
      </c>
      <c r="D45" s="29" t="n"/>
      <c r="E45" s="29" t="n"/>
      <c r="F45" s="29" t="n"/>
      <c r="G45" s="29" t="n"/>
      <c r="H45" s="30" t="n"/>
    </row>
    <row r="46" ht="32" customHeight="1">
      <c r="B46" s="10" t="inlineStr">
        <is>
          <t>Normalidade</t>
        </is>
      </c>
      <c r="C46" s="34">
        <f>IF(PVAL="","—",IF(PVAL&gt;=0.05,"Anderson-Darling: p = "&amp;FIXED(PVAL,2)&amp;". Sem evidência contra a normalidade; ppm válido.","Anderson-Darling: p = "&amp;FIXED(PVAL,2)&amp;". Normalidade rejeitada: NÃO use o ppm desta aba."))</f>
        <v/>
      </c>
      <c r="D46" s="29" t="n"/>
      <c r="E46" s="29" t="n"/>
      <c r="F46" s="29" t="n"/>
      <c r="G46" s="29" t="n"/>
      <c r="H46" s="30" t="n"/>
    </row>
    <row r="47" ht="32" customHeight="1">
      <c r="B47" s="10" t="inlineStr">
        <is>
          <t>Tamanho da amostra</t>
        </is>
      </c>
      <c r="C47" s="34">
        <f>IF(NN&lt;125,"Amostra de "&amp;NN&amp;" valores: abaixo da referência de aprovação (25 subgrupos de 5). IC do Cpk: "&amp;IFERROR(FIXED(C25,2)&amp;" a "&amp;FIXED(C26,2),"—")&amp;".","Amostra no tamanho de referência.")</f>
        <v/>
      </c>
      <c r="D47" s="29" t="n"/>
      <c r="E47" s="29" t="n"/>
      <c r="F47" s="29" t="n"/>
      <c r="G47" s="29" t="n"/>
      <c r="H47" s="30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1">
    <mergeCell ref="C46:H46"/>
    <mergeCell ref="C47:H47"/>
    <mergeCell ref="C42:H42"/>
    <mergeCell ref="H18:J18"/>
    <mergeCell ref="C44:H44"/>
    <mergeCell ref="C13:H13"/>
    <mergeCell ref="H19:J19"/>
    <mergeCell ref="C45:H45"/>
    <mergeCell ref="C43:H43"/>
    <mergeCell ref="H21:J21"/>
    <mergeCell ref="H20:J20"/>
  </mergeCells>
  <conditionalFormatting sqref="C15:C40">
    <cfRule type="cellIs" priority="1" operator="equal" dxfId="1">
      <formula>"BLOQUEADO"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Laudo de capabilidade</t>
        </is>
      </c>
    </row>
    <row r="2">
      <c r="A2" s="2" t="inlineStr">
        <is>
          <t>Voitto · blog.voitto.com.br · Planilha de capabilidade: Cp, Cpk, Pp, Ppk</t>
        </is>
      </c>
    </row>
    <row r="4">
      <c r="B4" s="8" t="inlineStr">
        <is>
          <t>Característica</t>
        </is>
      </c>
      <c r="C4" s="55">
        <f>CARACT</f>
        <v/>
      </c>
      <c r="D4" s="29" t="n"/>
      <c r="E4" s="29" t="n"/>
      <c r="F4" s="29" t="n"/>
      <c r="G4" s="29" t="n"/>
      <c r="H4" s="30" t="n"/>
    </row>
    <row r="5">
      <c r="B5" s="8" t="inlineStr">
        <is>
          <t>Especificação</t>
        </is>
      </c>
      <c r="C5" s="55">
        <f>IF(ISNUMBER(LIE),FIXED(LIE,2),"—")&amp;" a "&amp;IF(ISNUMBER(LSE),FIXED(LSE,2),"—")&amp;" "&amp;UNID&amp;IF(ISNUMBER(ALVO),"  (alvo "&amp;FIXED(ALVO,2)&amp;")","")</f>
        <v/>
      </c>
      <c r="D5" s="29" t="n"/>
      <c r="E5" s="29" t="n"/>
      <c r="F5" s="29" t="n"/>
      <c r="G5" s="29" t="n"/>
      <c r="H5" s="30" t="n"/>
    </row>
    <row r="6">
      <c r="B6" s="8" t="inlineStr">
        <is>
          <t>Instrumento / MSA</t>
        </is>
      </c>
      <c r="C6" s="55">
        <f>INSTR&amp;" · "&amp;MSA</f>
        <v/>
      </c>
      <c r="D6" s="29" t="n"/>
      <c r="E6" s="29" t="n"/>
      <c r="F6" s="29" t="n"/>
      <c r="G6" s="29" t="n"/>
      <c r="H6" s="30" t="n"/>
    </row>
    <row r="7">
      <c r="B7" s="8" t="inlineStr">
        <is>
          <t>Período e amostra</t>
        </is>
      </c>
      <c r="C7" s="55">
        <f>PERIODO&amp;" · "&amp;NN&amp;" valores"</f>
        <v/>
      </c>
      <c r="D7" s="29" t="n"/>
      <c r="E7" s="29" t="n"/>
      <c r="F7" s="29" t="n"/>
      <c r="G7" s="29" t="n"/>
      <c r="H7" s="30" t="n"/>
    </row>
    <row r="8">
      <c r="B8" s="8" t="inlineStr">
        <is>
          <t>Data da coleta</t>
        </is>
      </c>
      <c r="C8" s="56">
        <f>DATA_COLETA</f>
        <v/>
      </c>
      <c r="D8" s="29" t="n"/>
      <c r="E8" s="29" t="n"/>
      <c r="F8" s="29" t="n"/>
      <c r="G8" s="29" t="n"/>
      <c r="H8" s="30" t="n"/>
    </row>
    <row r="9" ht="32" customHeight="1">
      <c r="B9" s="8" t="inlineStr">
        <is>
          <t>Estabilidade</t>
        </is>
      </c>
      <c r="C9" s="55">
        <f>Estabilidade!F10</f>
        <v/>
      </c>
      <c r="D9" s="29" t="n"/>
      <c r="E9" s="29" t="n"/>
      <c r="F9" s="29" t="n"/>
      <c r="G9" s="29" t="n"/>
      <c r="H9" s="30" t="n"/>
    </row>
    <row r="10" ht="32" customHeight="1">
      <c r="B10" s="8" t="inlineStr">
        <is>
          <t>Normalidade</t>
        </is>
      </c>
      <c r="C10" s="55">
        <f>'Índices'!C46</f>
        <v/>
      </c>
      <c r="D10" s="29" t="n"/>
      <c r="E10" s="29" t="n"/>
      <c r="F10" s="29" t="n"/>
      <c r="G10" s="29" t="n"/>
      <c r="H10" s="30" t="n"/>
    </row>
    <row r="12">
      <c r="B12" s="8" t="inlineStr">
        <is>
          <t>Sigma dentro</t>
        </is>
      </c>
      <c r="C12" s="57">
        <f>'Índices'!C10</f>
        <v/>
      </c>
      <c r="D12" s="29" t="n"/>
      <c r="E12" s="29" t="n"/>
      <c r="F12" s="29" t="n"/>
      <c r="G12" s="29" t="n"/>
      <c r="H12" s="30" t="n"/>
    </row>
    <row r="13">
      <c r="B13" s="8" t="inlineStr">
        <is>
          <t>Sigma global</t>
        </is>
      </c>
      <c r="C13" s="57">
        <f>'Índices'!C11</f>
        <v/>
      </c>
      <c r="D13" s="29" t="n"/>
      <c r="E13" s="29" t="n"/>
      <c r="F13" s="29" t="n"/>
      <c r="G13" s="29" t="n"/>
      <c r="H13" s="30" t="n"/>
    </row>
    <row r="14">
      <c r="B14" s="8" t="inlineStr">
        <is>
          <t>Cp</t>
        </is>
      </c>
      <c r="C14" s="58">
        <f>'Índices'!C15</f>
        <v/>
      </c>
      <c r="D14" s="29" t="n"/>
      <c r="E14" s="29" t="n"/>
      <c r="F14" s="29" t="n"/>
      <c r="G14" s="29" t="n"/>
      <c r="H14" s="30" t="n"/>
    </row>
    <row r="15">
      <c r="B15" s="8" t="inlineStr">
        <is>
          <t>Cpk</t>
        </is>
      </c>
      <c r="C15" s="58">
        <f>'Índices'!C18</f>
        <v/>
      </c>
      <c r="D15" s="29" t="n"/>
      <c r="E15" s="29" t="n"/>
      <c r="F15" s="29" t="n"/>
      <c r="G15" s="29" t="n"/>
      <c r="H15" s="30" t="n"/>
    </row>
    <row r="16">
      <c r="B16" s="8" t="inlineStr">
        <is>
          <t>Pp</t>
        </is>
      </c>
      <c r="C16" s="58">
        <f>'Índices'!C19</f>
        <v/>
      </c>
      <c r="D16" s="29" t="n"/>
      <c r="E16" s="29" t="n"/>
      <c r="F16" s="29" t="n"/>
      <c r="G16" s="29" t="n"/>
      <c r="H16" s="30" t="n"/>
    </row>
    <row r="17">
      <c r="B17" s="8" t="inlineStr">
        <is>
          <t>Ppk</t>
        </is>
      </c>
      <c r="C17" s="58">
        <f>'Índices'!C22</f>
        <v/>
      </c>
      <c r="D17" s="29" t="n"/>
      <c r="E17" s="29" t="n"/>
      <c r="F17" s="29" t="n"/>
      <c r="G17" s="29" t="n"/>
      <c r="H17" s="30" t="n"/>
    </row>
    <row r="18">
      <c r="B18" s="8" t="inlineStr">
        <is>
          <t>IC do Cpk</t>
        </is>
      </c>
      <c r="C18" s="55">
        <f>IFERROR(FIXED('Índices'!C25,2)&amp;" a "&amp;FIXED('Índices'!C26,2)&amp;" ("&amp;FIXED(CONF*100,0)&amp;"%)","—")</f>
        <v/>
      </c>
      <c r="D18" s="29" t="n"/>
      <c r="E18" s="29" t="n"/>
      <c r="F18" s="29" t="n"/>
      <c r="G18" s="29" t="n"/>
      <c r="H18" s="30" t="n"/>
    </row>
    <row r="19">
      <c r="B19" s="8" t="inlineStr">
        <is>
          <t>ppm esperado (σ dentro / σ global)</t>
        </is>
      </c>
      <c r="C19" s="55">
        <f>IFERROR(IF('Índices'!C30&lt;10,FIXED('Índices'!C30,2),FIXED('Índices'!C30,0))&amp;" / "&amp;IF('Índices'!C33&lt;10,FIXED('Índices'!C33,2),FIXED('Índices'!C33,0)),"—")</f>
        <v/>
      </c>
      <c r="D19" s="29" t="n"/>
      <c r="E19" s="29" t="n"/>
      <c r="F19" s="29" t="n"/>
      <c r="G19" s="29" t="n"/>
      <c r="H19" s="30" t="n"/>
    </row>
    <row r="21" ht="64" customHeight="1">
      <c r="B21" s="8" t="inlineStr">
        <is>
          <t>Conclusão</t>
        </is>
      </c>
      <c r="C21" s="59">
        <f>IFERROR("O processo está "&amp;IF(LIBERADO,IF(SEQ_OK,"estável","sem pontos fora dos limites de controle, com ALERTA de sequência/tendência,"),"INSTÁVEL")&amp;IF(PVAL&gt;=0.05," e normal",", com normalidade rejeitada")&amp;", com Cp de "&amp;FIXED('Índices'!C15,3)&amp;" e Cpk de "&amp;FIXED('Índices'!C18,3)&amp;". "&amp;IF(ISNUMBER(ALVO),"Média deslocada "&amp;FIXED(ABS(MEDIA-ALVO),2)&amp;" "&amp;UNID&amp;IF(MEDIA&gt;=ALVO," acima"," abaixo")&amp;" do alvo. ","")&amp;"Centrar a média eleva o Cpk projetado a "&amp;FIXED('Índices'!C15,3)&amp;" e reduz a taxa esperada de "&amp;IF('Índices'!C30&lt;10,FIXED('Índices'!C30,2),FIXED('Índices'!C30,0))&amp;" para "&amp;IF('Índices'!C34&lt;10,FIXED('Índices'!C34,2),FIXED('Índices'!C34,0))&amp;" ppm.","Conclusão automática indisponível: processo bloqueado na Estabilidade ou especificação unilateral (sem Cp). Escreva a conclusão à mão.")</f>
        <v/>
      </c>
      <c r="D21" s="29" t="n"/>
      <c r="E21" s="29" t="n"/>
      <c r="F21" s="29" t="n"/>
      <c r="G21" s="29" t="n"/>
      <c r="H21" s="30" t="n"/>
    </row>
    <row r="23">
      <c r="B23" s="8" t="inlineStr">
        <is>
          <t>Ação decorrente</t>
        </is>
      </c>
      <c r="C23" s="15" t="inlineStr">
        <is>
          <t>Recalibrar o torquímetro para trazer a média ao alvo de 20,0 Nm (EXEMPLO)</t>
        </is>
      </c>
      <c r="D23" s="60" t="n"/>
      <c r="E23" s="60" t="n"/>
      <c r="F23" s="60" t="n"/>
      <c r="G23" s="60" t="n"/>
      <c r="H23" s="61" t="n"/>
    </row>
    <row r="24">
      <c r="B24" s="8" t="inlineStr">
        <is>
          <t>Responsável</t>
        </is>
      </c>
      <c r="C24" s="15" t="inlineStr"/>
      <c r="D24" s="60" t="n"/>
      <c r="E24" s="60" t="n"/>
      <c r="F24" s="60" t="n"/>
      <c r="G24" s="60" t="n"/>
      <c r="H24" s="61" t="n"/>
    </row>
    <row r="25">
      <c r="B25" s="8" t="inlineStr">
        <is>
          <t>Prazo</t>
        </is>
      </c>
      <c r="C25" s="15" t="inlineStr"/>
      <c r="D25" s="60" t="n"/>
      <c r="E25" s="60" t="n"/>
      <c r="F25" s="60" t="n"/>
      <c r="G25" s="60" t="n"/>
      <c r="H25" s="6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9">
    <mergeCell ref="C25:H25"/>
    <mergeCell ref="C10:H10"/>
    <mergeCell ref="C16:H16"/>
    <mergeCell ref="C9:H9"/>
    <mergeCell ref="C12:H12"/>
    <mergeCell ref="C21:H21"/>
    <mergeCell ref="C23:H23"/>
    <mergeCell ref="C8:H8"/>
    <mergeCell ref="C17:H17"/>
    <mergeCell ref="C7:H7"/>
    <mergeCell ref="C19:H19"/>
    <mergeCell ref="C13:H13"/>
    <mergeCell ref="C18:H18"/>
    <mergeCell ref="C15:H15"/>
    <mergeCell ref="C6:H6"/>
    <mergeCell ref="C24:H24"/>
    <mergeCell ref="C14:H14"/>
    <mergeCell ref="C5:H5"/>
    <mergeCell ref="C4:H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2026-10-08T20:08:53Z</dcterms:created>
  <dcterms:modified xmlns:dcterms="http://purl.org/dc/terms/" xmlns:xsi="http://www.w3.org/2001/XMLSchema-instance" xsi:type="dcterms:W3CDTF">2026-10-08T20:08:53Z</dcterms:modified>
</cp:coreProperties>
</file>